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7\PTW\EN\"/>
    </mc:Choice>
  </mc:AlternateContent>
  <xr:revisionPtr revIDLastSave="0" documentId="13_ncr:1_{15F05245-22BB-4EF8-A0DA-F451464D343B}" xr6:coauthVersionLast="47" xr6:coauthVersionMax="47" xr10:uidLastSave="{00000000-0000-0000-0000-000000000000}"/>
  <bookViews>
    <workbookView xWindow="14295" yWindow="0" windowWidth="14610" windowHeight="15585" tabRatio="687" xr2:uid="{00000000-000D-0000-FFFF-FFFF00000000}"/>
  </bookViews>
  <sheets>
    <sheet name="INDEX" sheetId="43" r:id="rId1"/>
    <sheet name="R_PTW 2023vs2022" sheetId="16" r:id="rId2"/>
    <sheet name="R_PTW NEW 2023vs2022" sheetId="33" r:id="rId3"/>
    <sheet name="R_MC NEW 2023vs2022" sheetId="37" r:id="rId4"/>
    <sheet name="R_MC 2023 rankings" sheetId="41" r:id="rId5"/>
    <sheet name="R_MP NEW 2023vs2022" sheetId="38" r:id="rId6"/>
    <sheet name="R_MP_2023 ranking" sheetId="42" r:id="rId7"/>
    <sheet name="R_PTW USED 2023vs2022" sheetId="34" r:id="rId8"/>
    <sheet name="R_MC&amp;MP structure 2023" sheetId="19" r:id="rId9"/>
  </sheets>
  <externalReferences>
    <externalReference r:id="rId10"/>
    <externalReference r:id="rId11"/>
  </externalReferences>
  <definedNames>
    <definedName name="_xlnm._FilterDatabase" localSheetId="4" hidden="1">'R_MC 2023 rankings'!$C$22:$K$153</definedName>
    <definedName name="_xlnm._FilterDatabase" localSheetId="6" hidden="1">'R_MP_2023 ranking'!$C$15:$J$131</definedName>
    <definedName name="_xlnm.Print_Area" localSheetId="4">'R_MC 2023 rankings'!$B$2:$X$67</definedName>
    <definedName name="_xlnm.Print_Area" localSheetId="3">'R_MC NEW 2023vs2022'!$B$1:$R$41</definedName>
    <definedName name="_xlnm.Print_Area" localSheetId="8">'R_MC&amp;MP structure 2023'!$B$1:$O$56</definedName>
    <definedName name="_xlnm.Print_Area" localSheetId="5">'R_MP NEW 2023vs2022'!$B$1:$R$41</definedName>
    <definedName name="_xlnm.Print_Area" localSheetId="6">'R_MP_2023 ranking'!$B$1:$I$14</definedName>
    <definedName name="_xlnm.Print_Area" localSheetId="1">'R_PTW 2023vs2022'!$B$1:$P$39</definedName>
    <definedName name="_xlnm.Print_Area" localSheetId="2">'R_PTW NEW 2023vs2022'!$B$1:$P$39</definedName>
    <definedName name="_xlnm.Print_Area" localSheetId="7">'R_PTW USED 2023vs2022'!$B$1:$P$39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38" l="1"/>
  <c r="H5" i="34"/>
  <c r="H7" i="34" s="1"/>
  <c r="D10" i="38"/>
  <c r="E10" i="38"/>
  <c r="F10" i="38"/>
  <c r="G10" i="38"/>
  <c r="H10" i="38"/>
  <c r="C10" i="38"/>
  <c r="H10" i="37"/>
  <c r="G10" i="37"/>
  <c r="F10" i="37"/>
  <c r="E10" i="37"/>
  <c r="D10" i="37"/>
  <c r="C10" i="37"/>
  <c r="E5" i="34"/>
  <c r="E6" i="34" s="1"/>
  <c r="E5" i="33"/>
  <c r="E5" i="16"/>
  <c r="E6" i="16" s="1"/>
  <c r="D6" i="34"/>
  <c r="D5" i="34"/>
  <c r="D5" i="33"/>
  <c r="D6" i="16"/>
  <c r="D5" i="16"/>
  <c r="N22" i="19"/>
  <c r="M22" i="19"/>
  <c r="L22" i="19"/>
  <c r="K22" i="19"/>
  <c r="J22" i="19"/>
  <c r="I22" i="19"/>
  <c r="H22" i="19"/>
  <c r="G22" i="19"/>
  <c r="F22" i="19"/>
  <c r="E22" i="19"/>
  <c r="D22" i="19"/>
  <c r="C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N7" i="19"/>
  <c r="M7" i="19"/>
  <c r="L7" i="19"/>
  <c r="K7" i="19"/>
  <c r="J7" i="19"/>
  <c r="I7" i="19"/>
  <c r="H7" i="19"/>
  <c r="G7" i="19"/>
  <c r="F7" i="19"/>
  <c r="E7" i="19"/>
  <c r="D7" i="19"/>
  <c r="C7" i="19"/>
  <c r="N6" i="19"/>
  <c r="M6" i="19"/>
  <c r="L6" i="19"/>
  <c r="K6" i="19"/>
  <c r="J6" i="19"/>
  <c r="I6" i="19"/>
  <c r="H6" i="19"/>
  <c r="G6" i="19"/>
  <c r="F6" i="19"/>
  <c r="E6" i="19"/>
  <c r="D6" i="19"/>
  <c r="C6" i="19"/>
  <c r="G12" i="34"/>
  <c r="D12" i="34"/>
  <c r="C12" i="34"/>
  <c r="G11" i="34"/>
  <c r="D11" i="34"/>
  <c r="C11" i="34"/>
  <c r="C5" i="34"/>
  <c r="O4" i="34"/>
  <c r="F12" i="34" s="1"/>
  <c r="O3" i="34"/>
  <c r="F11" i="34" s="1"/>
  <c r="G14" i="38"/>
  <c r="D14" i="38"/>
  <c r="C14" i="38"/>
  <c r="O9" i="38"/>
  <c r="F14" i="38" s="1"/>
  <c r="O8" i="38"/>
  <c r="G12" i="33"/>
  <c r="D12" i="33"/>
  <c r="C12" i="33"/>
  <c r="G11" i="33"/>
  <c r="D11" i="33"/>
  <c r="C11" i="33"/>
  <c r="C5" i="33"/>
  <c r="O4" i="33"/>
  <c r="F12" i="33" s="1"/>
  <c r="O3" i="33"/>
  <c r="F11" i="33" s="1"/>
  <c r="G12" i="16"/>
  <c r="D12" i="16"/>
  <c r="C12" i="16"/>
  <c r="G11" i="16"/>
  <c r="D11" i="16"/>
  <c r="C11" i="16"/>
  <c r="C5" i="16"/>
  <c r="O4" i="16"/>
  <c r="F12" i="16" s="1"/>
  <c r="O3" i="16"/>
  <c r="F11" i="16" s="1"/>
  <c r="H6" i="34" l="1"/>
  <c r="I8" i="19"/>
  <c r="I23" i="19"/>
  <c r="J8" i="19"/>
  <c r="D6" i="33"/>
  <c r="E6" i="33"/>
  <c r="K8" i="19"/>
  <c r="K23" i="19"/>
  <c r="D8" i="19"/>
  <c r="L8" i="19"/>
  <c r="D23" i="19"/>
  <c r="L23" i="19"/>
  <c r="G23" i="19"/>
  <c r="H23" i="19"/>
  <c r="F13" i="33"/>
  <c r="F13" i="16"/>
  <c r="F13" i="34"/>
  <c r="H11" i="34"/>
  <c r="H11" i="33"/>
  <c r="O7" i="19"/>
  <c r="O6" i="19"/>
  <c r="E8" i="19"/>
  <c r="M8" i="19"/>
  <c r="F8" i="19"/>
  <c r="N8" i="19"/>
  <c r="O10" i="19"/>
  <c r="F36" i="19" s="1"/>
  <c r="G8" i="19"/>
  <c r="E23" i="19"/>
  <c r="M23" i="19"/>
  <c r="H8" i="19"/>
  <c r="J23" i="19"/>
  <c r="F23" i="19"/>
  <c r="N23" i="19"/>
  <c r="O21" i="19"/>
  <c r="H12" i="34"/>
  <c r="O27" i="19"/>
  <c r="O25" i="19"/>
  <c r="F43" i="19" s="1"/>
  <c r="O22" i="19"/>
  <c r="C23" i="19"/>
  <c r="O26" i="19"/>
  <c r="E12" i="34"/>
  <c r="O12" i="19"/>
  <c r="O11" i="19"/>
  <c r="C13" i="34"/>
  <c r="E12" i="33"/>
  <c r="E14" i="38"/>
  <c r="D13" i="34"/>
  <c r="G13" i="34"/>
  <c r="C8" i="19"/>
  <c r="E11" i="34"/>
  <c r="H12" i="33"/>
  <c r="H14" i="38"/>
  <c r="O5" i="34"/>
  <c r="D13" i="33"/>
  <c r="G13" i="33"/>
  <c r="C13" i="33"/>
  <c r="E11" i="33"/>
  <c r="E11" i="16"/>
  <c r="G13" i="16"/>
  <c r="O5" i="33"/>
  <c r="D13" i="16"/>
  <c r="E12" i="16"/>
  <c r="H12" i="16"/>
  <c r="C13" i="16"/>
  <c r="H11" i="16"/>
  <c r="O5" i="16"/>
  <c r="H13" i="33" l="1"/>
  <c r="O28" i="19"/>
  <c r="O13" i="19"/>
  <c r="H13" i="16"/>
  <c r="H13" i="34"/>
  <c r="G43" i="19"/>
  <c r="H43" i="19" s="1"/>
  <c r="G36" i="19"/>
  <c r="D43" i="19"/>
  <c r="C43" i="19"/>
  <c r="D36" i="19"/>
  <c r="C36" i="19"/>
  <c r="O30" i="19"/>
  <c r="F44" i="19"/>
  <c r="F45" i="19" s="1"/>
  <c r="O23" i="19"/>
  <c r="O15" i="19"/>
  <c r="F37" i="19"/>
  <c r="F38" i="19" s="1"/>
  <c r="O14" i="19"/>
  <c r="O8" i="19"/>
  <c r="C44" i="19"/>
  <c r="C37" i="19"/>
  <c r="G44" i="19"/>
  <c r="G37" i="19"/>
  <c r="D44" i="19"/>
  <c r="D37" i="19"/>
  <c r="O31" i="19"/>
  <c r="O29" i="19"/>
  <c r="O7" i="34"/>
  <c r="O16" i="19"/>
  <c r="E13" i="34"/>
  <c r="E13" i="33"/>
  <c r="E13" i="16"/>
  <c r="H44" i="19" l="1"/>
  <c r="D45" i="19"/>
  <c r="C38" i="19"/>
  <c r="E36" i="19"/>
  <c r="D38" i="19"/>
  <c r="E43" i="19"/>
  <c r="C45" i="19"/>
  <c r="G38" i="19"/>
  <c r="H38" i="19" s="1"/>
  <c r="H36" i="19"/>
  <c r="H37" i="19"/>
  <c r="E37" i="19"/>
  <c r="E44" i="19"/>
  <c r="G45" i="19"/>
  <c r="H45" i="19" s="1"/>
  <c r="N46" i="34"/>
  <c r="C6" i="34" s="1"/>
  <c r="M46" i="34"/>
  <c r="L46" i="34"/>
  <c r="K46" i="34"/>
  <c r="J46" i="34"/>
  <c r="I46" i="34"/>
  <c r="H46" i="34"/>
  <c r="G46" i="34"/>
  <c r="F46" i="34"/>
  <c r="E46" i="34"/>
  <c r="E7" i="34" s="1"/>
  <c r="D46" i="34"/>
  <c r="D7" i="34" s="1"/>
  <c r="C46" i="34"/>
  <c r="C7" i="34" s="1"/>
  <c r="O45" i="34"/>
  <c r="O44" i="34"/>
  <c r="O10" i="38"/>
  <c r="D14" i="37"/>
  <c r="C14" i="37"/>
  <c r="G14" i="37"/>
  <c r="O8" i="37"/>
  <c r="O9" i="37"/>
  <c r="N46" i="33"/>
  <c r="C6" i="33" s="1"/>
  <c r="M46" i="33"/>
  <c r="L46" i="33"/>
  <c r="K46" i="33"/>
  <c r="J46" i="33"/>
  <c r="I46" i="33"/>
  <c r="H46" i="33"/>
  <c r="G46" i="33"/>
  <c r="F46" i="33"/>
  <c r="E46" i="33"/>
  <c r="E7" i="33" s="1"/>
  <c r="D46" i="33"/>
  <c r="D7" i="33" s="1"/>
  <c r="C46" i="33"/>
  <c r="C7" i="33" s="1"/>
  <c r="O45" i="33"/>
  <c r="O44" i="33"/>
  <c r="N46" i="16"/>
  <c r="C6" i="16" s="1"/>
  <c r="M46" i="16"/>
  <c r="L46" i="16"/>
  <c r="K46" i="16"/>
  <c r="J46" i="16"/>
  <c r="I46" i="16"/>
  <c r="H46" i="16"/>
  <c r="G46" i="16"/>
  <c r="F46" i="16"/>
  <c r="E46" i="16"/>
  <c r="E7" i="16" s="1"/>
  <c r="D46" i="16"/>
  <c r="D7" i="16" s="1"/>
  <c r="C46" i="16"/>
  <c r="C7" i="16" s="1"/>
  <c r="O45" i="16"/>
  <c r="O44" i="16"/>
  <c r="E45" i="19" l="1"/>
  <c r="E38" i="19"/>
  <c r="O46" i="16"/>
  <c r="O46" i="33"/>
  <c r="O46" i="34"/>
  <c r="O7" i="16" l="1"/>
  <c r="L3" i="41"/>
  <c r="T3" i="41" s="1"/>
  <c r="F9" i="34"/>
  <c r="D3" i="42"/>
  <c r="F12" i="38"/>
  <c r="F12" i="37"/>
  <c r="F9" i="33"/>
  <c r="C9" i="33"/>
  <c r="C12" i="37" s="1"/>
  <c r="C12" i="38" s="1"/>
  <c r="C9" i="34" s="1"/>
  <c r="C34" i="19" s="1"/>
  <c r="C41" i="19" s="1"/>
  <c r="D10" i="33"/>
  <c r="D13" i="37" s="1"/>
  <c r="D13" i="38" s="1"/>
  <c r="D10" i="34" s="1"/>
  <c r="C10" i="33"/>
  <c r="C13" i="37" s="1"/>
  <c r="C13" i="38" s="1"/>
  <c r="C10" i="34" s="1"/>
  <c r="G10" i="33"/>
  <c r="G13" i="37" s="1"/>
  <c r="G13" i="38" s="1"/>
  <c r="G10" i="34" s="1"/>
  <c r="F10" i="33"/>
  <c r="F13" i="37" s="1"/>
  <c r="F13" i="38" s="1"/>
  <c r="F10" i="34" s="1"/>
  <c r="P3" i="33" l="1"/>
  <c r="O10" i="37"/>
  <c r="O7" i="33"/>
  <c r="P4" i="16"/>
  <c r="P4" i="33" l="1"/>
  <c r="E14" i="37"/>
  <c r="F14" i="37"/>
  <c r="H14" i="37" s="1"/>
  <c r="P3" i="34"/>
  <c r="P4" i="34"/>
  <c r="P3" i="16"/>
</calcChain>
</file>

<file path=xl/sharedStrings.xml><?xml version="1.0" encoding="utf-8"?>
<sst xmlns="http://schemas.openxmlformats.org/spreadsheetml/2006/main" count="423" uniqueCount="154">
  <si>
    <t>BMW</t>
  </si>
  <si>
    <t>MAR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</si>
  <si>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</si>
  <si>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</si>
  <si>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</si>
  <si>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</si>
  <si>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</si>
  <si>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</si>
  <si>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</si>
  <si>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</si>
  <si>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</si>
  <si>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</si>
  <si>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</si>
  <si>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</si>
  <si>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</si>
  <si>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</si>
  <si>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</si>
  <si>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</si>
  <si>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</si>
  <si>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</si>
  <si>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</si>
  <si>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</si>
  <si>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</si>
  <si>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</si>
  <si>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</si>
  <si>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</si>
  <si>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</si>
  <si>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</si>
  <si>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ZIPP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</si>
  <si>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</si>
  <si>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</si>
  <si>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</si>
  <si>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</si>
  <si>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</si>
  <si>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</si>
  <si>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</si>
  <si>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</si>
  <si>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</si>
  <si>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</si>
  <si>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</si>
  <si>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</si>
  <si>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</si>
  <si>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</si>
  <si>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</si>
  <si>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</si>
  <si>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</si>
  <si>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</si>
  <si>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</si>
  <si>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</si>
  <si>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ON/OFF</t>
  </si>
  <si>
    <t>OFF ROAD</t>
  </si>
  <si>
    <t>No.</t>
  </si>
  <si>
    <t>Make</t>
  </si>
  <si>
    <t>Engine Capacity</t>
  </si>
  <si>
    <t>Share %</t>
  </si>
  <si>
    <t>% Change</t>
  </si>
  <si>
    <t>Change
y/y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</si>
  <si>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</si>
  <si>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</si>
  <si>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</si>
  <si>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</si>
  <si>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</si>
  <si>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</si>
  <si>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</si>
  <si>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</si>
  <si>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ON/OFF ttl</t>
  </si>
  <si>
    <t>OFF ROAD ttl</t>
  </si>
  <si>
    <t>HUSQVARNA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</si>
  <si>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</si>
  <si>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</si>
  <si>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</si>
  <si>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</si>
  <si>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</si>
  <si>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</si>
  <si>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</si>
  <si>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</si>
  <si>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ZHONGNENG</t>
  </si>
  <si>
    <t>2021
Share %</t>
  </si>
  <si>
    <t>VESPA</t>
  </si>
  <si>
    <t>YIBEN</t>
  </si>
  <si>
    <t>SPORT-TOURER</t>
  </si>
  <si>
    <t>SPORT-TOURER ttl</t>
  </si>
  <si>
    <t>TRIUMPH</t>
  </si>
  <si>
    <t>TOTAL 2022</t>
  </si>
  <si>
    <t>NEW PTW FIRST REGISTRATIONS IN POLAND in units, 2022</t>
  </si>
  <si>
    <t>2022
Share %</t>
  </si>
  <si>
    <t>NEW MP FIRST REGISTRATIONS IN POLAND in units, 2022 vs 2021</t>
  </si>
  <si>
    <t>USED PTW FIRST REGISTRATIONS IN POLAND in units, 2022</t>
  </si>
  <si>
    <t>YEAR 2022:</t>
  </si>
  <si>
    <t>NEW MC* 2022</t>
  </si>
  <si>
    <t>USED MC** 2022</t>
  </si>
  <si>
    <t>TOTAL MC 2022</t>
  </si>
  <si>
    <t>NEW MP* 2022</t>
  </si>
  <si>
    <t>USED MP** 2022</t>
  </si>
  <si>
    <t>TOTAL MP 2022</t>
  </si>
  <si>
    <t>OTHER ttl</t>
  </si>
  <si>
    <t>&gt;1000cm3</t>
  </si>
  <si>
    <t>750cc&lt;engine capacity&lt;=1000cc</t>
  </si>
  <si>
    <t>engine capacity&gt;1000cc</t>
  </si>
  <si>
    <t>HARLEY-DAVIDSON</t>
  </si>
  <si>
    <t>no data</t>
  </si>
  <si>
    <t>EFUN</t>
  </si>
  <si>
    <t>OTHER BRANDS</t>
  </si>
  <si>
    <t>TOP 10 TOTAL</t>
  </si>
  <si>
    <t>FIRST REGISTRATIONS OF PTW, 2023 VS 2022</t>
  </si>
  <si>
    <t>FIRST REGISTRATIONS OF NEW* PTW, 2023 vs 2022</t>
  </si>
  <si>
    <t>FIRST REGISTRATIONS OF NEW* MC, 2023 vs 2022</t>
  </si>
  <si>
    <t>FIRST REGISTRATIONS OF NEW* MP, 2023 vs 2022</t>
  </si>
  <si>
    <t>FIRST REGISTRATIONS OF NEW USED PTW, 2023 VS 2022</t>
  </si>
  <si>
    <t>MC and MP SHARE in TOTAL FIRST REGISTRATIONS, YEAR 2023</t>
  </si>
  <si>
    <t>NEW and USED PTW FIRST REGISTRATIONS IN POLAND in units, 2023</t>
  </si>
  <si>
    <t>TOTAL 2023</t>
  </si>
  <si>
    <t>2023 CHANGE % m/m</t>
  </si>
  <si>
    <t>2023 vs 2022 CHANGE %  y/y</t>
  </si>
  <si>
    <t>NEW PTW FIRST REGISTRATIONS IN POLAND in units, 2023</t>
  </si>
  <si>
    <t>change 2023/2022</t>
  </si>
  <si>
    <t>NEW MC FIRST REGISTRATIONS IN POLAND in units, 2023 vs 2022</t>
  </si>
  <si>
    <t>New* MOTORCYCLE - Top 10 Makes - 2023 YTD</t>
  </si>
  <si>
    <t>New MOTORCYCLES - makes ranking by DCC - 2023 YTD</t>
  </si>
  <si>
    <t>New MOTORCYCLES - makes ranking by segments - 2023 YTD</t>
  </si>
  <si>
    <t>New* MOPEDS - Top 10 Makes - 2023 YTD</t>
  </si>
  <si>
    <t>USED PTW FIRST REGISTRATIONS IN POLAND in units, 2023</t>
  </si>
  <si>
    <t>MC and MP SHARE in TOTAL FIRST REGISTRATIONS, in units, YEAR 2023</t>
  </si>
  <si>
    <t>TOTAL MP 2023</t>
  </si>
  <si>
    <t>USED MP** 2023</t>
  </si>
  <si>
    <t>NEW MP* 2023</t>
  </si>
  <si>
    <t>YEAR 2023:</t>
  </si>
  <si>
    <t>TOTAL MC 2023</t>
  </si>
  <si>
    <t>USED MC** 2023</t>
  </si>
  <si>
    <t>NEW MC* 2023</t>
  </si>
  <si>
    <t>change y/y</t>
  </si>
  <si>
    <t>R_PTW 2023vs2022</t>
  </si>
  <si>
    <t>R_PTW NEW 2023vs2022</t>
  </si>
  <si>
    <t>R_MC NEW 2023vs2022</t>
  </si>
  <si>
    <t>R_MC 2023 rankings</t>
  </si>
  <si>
    <t>R_MP NEW 2023vs2022</t>
  </si>
  <si>
    <t>R_MP_2023 ranking</t>
  </si>
  <si>
    <t>R_PTW USED 2023vs2022</t>
  </si>
  <si>
    <t>R_MC&amp;MP structure 2023</t>
  </si>
  <si>
    <t>YEAR-TO-DATE</t>
  </si>
  <si>
    <t>PEUGEOT</t>
  </si>
  <si>
    <t>KYMCO</t>
  </si>
  <si>
    <t>TORQ</t>
  </si>
  <si>
    <t>FIRST REGISTRATIONS of NEW* MC, TOP 10 BRANDS</t>
  </si>
  <si>
    <t>FIRST REGISTRATIONS MP, TOP 10 BRANDS</t>
  </si>
  <si>
    <t>SURRON</t>
  </si>
  <si>
    <t>other</t>
  </si>
  <si>
    <t xml:space="preserve">Source: PZPM analysis based on Central Register of Vehicles, KPRM/Ministry of  Digital Affairs </t>
  </si>
  <si>
    <t>NEW and USED PTW FIRST REGISTRATIONS IN POLAND in units, 2022</t>
  </si>
  <si>
    <t>JULY</t>
  </si>
  <si>
    <t>JANUARY-JULY</t>
  </si>
  <si>
    <t>January-July</t>
  </si>
  <si>
    <t>BENELLI</t>
  </si>
  <si>
    <t>SUNRA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</si>
</sst>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5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name val="Barlow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7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7" fillId="3" borderId="0" applyNumberFormat="0" applyBorder="0" applyAlignment="0" applyProtection="0"/>
    <xf numFmtId="0" fontId="22" fillId="20" borderId="1" applyNumberFormat="0" applyAlignment="0" applyProtection="0"/>
    <xf numFmtId="0" fontId="17" fillId="21" borderId="2" applyNumberFormat="0" applyAlignment="0" applyProtection="0"/>
    <xf numFmtId="0" fontId="13" fillId="7" borderId="1" applyNumberFormat="0" applyAlignment="0" applyProtection="0"/>
    <xf numFmtId="0" fontId="14" fillId="20" borderId="3" applyNumberFormat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7" applyNumberFormat="0" applyFill="0" applyAlignment="0" applyProtection="0"/>
    <xf numFmtId="0" fontId="17" fillId="21" borderId="2" applyNumberFormat="0" applyAlignment="0" applyProtection="0"/>
    <xf numFmtId="0" fontId="16" fillId="0" borderId="7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2" fillId="23" borderId="8" applyNumberFormat="0" applyFont="0" applyAlignment="0" applyProtection="0"/>
    <xf numFmtId="0" fontId="22" fillId="20" borderId="1" applyNumberFormat="0" applyAlignment="0" applyProtection="0"/>
    <xf numFmtId="0" fontId="14" fillId="20" borderId="3" applyNumberFormat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5" fillId="0" borderId="0" applyNumberFormat="0" applyFill="0" applyBorder="0" applyAlignment="0" applyProtection="0"/>
    <xf numFmtId="0" fontId="2" fillId="0" borderId="0"/>
  </cellStyleXfs>
  <cellXfs count="253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/>
    <xf numFmtId="166" fontId="0" fillId="0" borderId="0" xfId="0" applyNumberFormat="1"/>
    <xf numFmtId="165" fontId="0" fillId="0" borderId="0" xfId="61" applyNumberFormat="1" applyFont="1"/>
    <xf numFmtId="0" fontId="3" fillId="0" borderId="0" xfId="56"/>
    <xf numFmtId="165" fontId="29" fillId="0" borderId="0" xfId="62" applyNumberFormat="1"/>
    <xf numFmtId="0" fontId="31" fillId="0" borderId="0" xfId="57" applyFont="1"/>
    <xf numFmtId="165" fontId="2" fillId="0" borderId="0" xfId="61" applyNumberFormat="1"/>
    <xf numFmtId="0" fontId="2" fillId="0" borderId="0" xfId="0" applyFont="1"/>
    <xf numFmtId="166" fontId="42" fillId="24" borderId="14" xfId="36" applyNumberFormat="1" applyFont="1" applyFill="1" applyBorder="1" applyAlignment="1">
      <alignment horizontal="center"/>
    </xf>
    <xf numFmtId="166" fontId="42" fillId="24" borderId="15" xfId="36" applyNumberFormat="1" applyFont="1" applyFill="1" applyBorder="1" applyAlignment="1">
      <alignment horizontal="left"/>
    </xf>
    <xf numFmtId="0" fontId="42" fillId="24" borderId="15" xfId="0" applyFont="1" applyFill="1" applyBorder="1"/>
    <xf numFmtId="0" fontId="42" fillId="24" borderId="16" xfId="0" applyFont="1" applyFill="1" applyBorder="1"/>
    <xf numFmtId="166" fontId="10" fillId="0" borderId="18" xfId="36" applyNumberFormat="1" applyFont="1" applyBorder="1" applyAlignment="1">
      <alignment wrapText="1"/>
    </xf>
    <xf numFmtId="0" fontId="0" fillId="0" borderId="19" xfId="0" applyBorder="1"/>
    <xf numFmtId="0" fontId="0" fillId="0" borderId="20" xfId="0" applyBorder="1"/>
    <xf numFmtId="166" fontId="10" fillId="0" borderId="21" xfId="36" applyNumberFormat="1" applyFont="1" applyBorder="1" applyAlignment="1">
      <alignment wrapText="1"/>
    </xf>
    <xf numFmtId="0" fontId="0" fillId="0" borderId="21" xfId="0" applyBorder="1"/>
    <xf numFmtId="0" fontId="2" fillId="0" borderId="19" xfId="0" applyFont="1" applyBorder="1"/>
    <xf numFmtId="166" fontId="10" fillId="0" borderId="22" xfId="36" applyNumberFormat="1" applyFont="1" applyBorder="1" applyAlignment="1">
      <alignment wrapText="1"/>
    </xf>
    <xf numFmtId="166" fontId="42" fillId="24" borderId="18" xfId="36" applyNumberFormat="1" applyFont="1" applyFill="1" applyBorder="1" applyAlignment="1">
      <alignment wrapText="1"/>
    </xf>
    <xf numFmtId="0" fontId="42" fillId="24" borderId="19" xfId="0" applyFont="1" applyFill="1" applyBorder="1"/>
    <xf numFmtId="0" fontId="42" fillId="24" borderId="20" xfId="0" applyFont="1" applyFill="1" applyBorder="1"/>
    <xf numFmtId="0" fontId="42" fillId="24" borderId="17" xfId="0" applyFont="1" applyFill="1" applyBorder="1"/>
    <xf numFmtId="166" fontId="6" fillId="25" borderId="18" xfId="36" applyNumberFormat="1" applyFont="1" applyFill="1" applyBorder="1"/>
    <xf numFmtId="10" fontId="6" fillId="25" borderId="19" xfId="61" applyNumberFormat="1" applyFont="1" applyFill="1" applyBorder="1"/>
    <xf numFmtId="166" fontId="6" fillId="25" borderId="20" xfId="0" applyNumberFormat="1" applyFont="1" applyFill="1" applyBorder="1"/>
    <xf numFmtId="166" fontId="6" fillId="25" borderId="23" xfId="36" applyNumberFormat="1" applyFont="1" applyFill="1" applyBorder="1"/>
    <xf numFmtId="165" fontId="6" fillId="25" borderId="24" xfId="61" applyNumberFormat="1" applyFont="1" applyFill="1" applyBorder="1"/>
    <xf numFmtId="165" fontId="6" fillId="25" borderId="25" xfId="61" applyNumberFormat="1" applyFont="1" applyFill="1" applyBorder="1"/>
    <xf numFmtId="166" fontId="2" fillId="0" borderId="0" xfId="36" applyNumberFormat="1" applyFont="1"/>
    <xf numFmtId="3" fontId="0" fillId="0" borderId="0" xfId="0" applyNumberFormat="1"/>
    <xf numFmtId="0" fontId="42" fillId="24" borderId="17" xfId="0" applyFont="1" applyFill="1" applyBorder="1" applyAlignment="1">
      <alignment horizontal="center" vertical="center" wrapText="1"/>
    </xf>
    <xf numFmtId="166" fontId="28" fillId="0" borderId="21" xfId="36" applyNumberFormat="1" applyFont="1" applyBorder="1" applyAlignment="1">
      <alignment wrapText="1"/>
    </xf>
    <xf numFmtId="166" fontId="2" fillId="0" borderId="21" xfId="36" applyNumberFormat="1" applyBorder="1"/>
    <xf numFmtId="165" fontId="10" fillId="0" borderId="21" xfId="61" applyNumberFormat="1" applyFont="1" applyBorder="1" applyAlignment="1">
      <alignment horizontal="right" wrapText="1"/>
    </xf>
    <xf numFmtId="166" fontId="28" fillId="0" borderId="22" xfId="36" applyNumberFormat="1" applyFont="1" applyFill="1" applyBorder="1" applyAlignment="1">
      <alignment wrapText="1"/>
    </xf>
    <xf numFmtId="166" fontId="2" fillId="0" borderId="22" xfId="36" applyNumberFormat="1" applyFill="1" applyBorder="1"/>
    <xf numFmtId="165" fontId="10" fillId="0" borderId="22" xfId="61" applyNumberFormat="1" applyFont="1" applyFill="1" applyBorder="1" applyAlignment="1">
      <alignment horizontal="right" wrapText="1"/>
    </xf>
    <xf numFmtId="166" fontId="10" fillId="0" borderId="22" xfId="36" applyNumberFormat="1" applyFont="1" applyFill="1" applyBorder="1" applyAlignment="1">
      <alignment wrapText="1"/>
    </xf>
    <xf numFmtId="166" fontId="42" fillId="24" borderId="26" xfId="36" applyNumberFormat="1" applyFont="1" applyFill="1" applyBorder="1"/>
    <xf numFmtId="165" fontId="42" fillId="24" borderId="26" xfId="61" applyNumberFormat="1" applyFont="1" applyFill="1" applyBorder="1" applyAlignment="1">
      <alignment horizontal="right" wrapText="1"/>
    </xf>
    <xf numFmtId="166" fontId="2" fillId="0" borderId="0" xfId="36" applyNumberFormat="1"/>
    <xf numFmtId="166" fontId="43" fillId="24" borderId="21" xfId="36" applyNumberFormat="1" applyFont="1" applyFill="1" applyBorder="1" applyAlignment="1">
      <alignment horizontal="center"/>
    </xf>
    <xf numFmtId="166" fontId="43" fillId="24" borderId="21" xfId="36" applyNumberFormat="1" applyFont="1" applyFill="1" applyBorder="1" applyAlignment="1">
      <alignment horizontal="left"/>
    </xf>
    <xf numFmtId="0" fontId="43" fillId="24" borderId="21" xfId="0" applyFont="1" applyFill="1" applyBorder="1"/>
    <xf numFmtId="0" fontId="43" fillId="24" borderId="14" xfId="0" applyFont="1" applyFill="1" applyBorder="1"/>
    <xf numFmtId="166" fontId="28" fillId="0" borderId="27" xfId="36" applyNumberFormat="1" applyFont="1" applyBorder="1" applyAlignment="1">
      <alignment wrapText="1"/>
    </xf>
    <xf numFmtId="0" fontId="0" fillId="0" borderId="27" xfId="0" applyBorder="1"/>
    <xf numFmtId="0" fontId="0" fillId="0" borderId="18" xfId="0" applyBorder="1"/>
    <xf numFmtId="0" fontId="2" fillId="0" borderId="27" xfId="0" applyFont="1" applyBorder="1"/>
    <xf numFmtId="166" fontId="42" fillId="24" borderId="27" xfId="36" applyNumberFormat="1" applyFont="1" applyFill="1" applyBorder="1" applyAlignment="1">
      <alignment wrapText="1"/>
    </xf>
    <xf numFmtId="0" fontId="42" fillId="24" borderId="27" xfId="0" applyFont="1" applyFill="1" applyBorder="1"/>
    <xf numFmtId="0" fontId="42" fillId="24" borderId="18" xfId="0" applyFont="1" applyFill="1" applyBorder="1"/>
    <xf numFmtId="166" fontId="6" fillId="25" borderId="27" xfId="36" applyNumberFormat="1" applyFont="1" applyFill="1" applyBorder="1"/>
    <xf numFmtId="10" fontId="6" fillId="25" borderId="27" xfId="61" applyNumberFormat="1" applyFont="1" applyFill="1" applyBorder="1"/>
    <xf numFmtId="166" fontId="6" fillId="25" borderId="18" xfId="0" applyNumberFormat="1" applyFont="1" applyFill="1" applyBorder="1"/>
    <xf numFmtId="166" fontId="6" fillId="25" borderId="22" xfId="36" applyNumberFormat="1" applyFont="1" applyFill="1" applyBorder="1"/>
    <xf numFmtId="165" fontId="6" fillId="25" borderId="22" xfId="61" applyNumberFormat="1" applyFont="1" applyFill="1" applyBorder="1"/>
    <xf numFmtId="165" fontId="6" fillId="25" borderId="23" xfId="61" applyNumberFormat="1" applyFont="1" applyFill="1" applyBorder="1"/>
    <xf numFmtId="166" fontId="10" fillId="0" borderId="0" xfId="36" applyNumberFormat="1" applyFont="1" applyAlignment="1">
      <alignment wrapText="1"/>
    </xf>
    <xf numFmtId="166" fontId="10" fillId="0" borderId="0" xfId="36" applyNumberFormat="1" applyFont="1" applyAlignment="1">
      <alignment horizontal="right" wrapText="1"/>
    </xf>
    <xf numFmtId="166" fontId="2" fillId="0" borderId="22" xfId="36" applyNumberFormat="1" applyBorder="1"/>
    <xf numFmtId="165" fontId="10" fillId="0" borderId="22" xfId="61" applyNumberFormat="1" applyFont="1" applyBorder="1" applyAlignment="1">
      <alignment horizontal="right" wrapText="1"/>
    </xf>
    <xf numFmtId="166" fontId="42" fillId="24" borderId="17" xfId="36" applyNumberFormat="1" applyFont="1" applyFill="1" applyBorder="1"/>
    <xf numFmtId="165" fontId="42" fillId="24" borderId="17" xfId="61" applyNumberFormat="1" applyFont="1" applyFill="1" applyBorder="1" applyAlignment="1">
      <alignment horizontal="right" wrapText="1"/>
    </xf>
    <xf numFmtId="167" fontId="0" fillId="0" borderId="0" xfId="0" applyNumberFormat="1"/>
    <xf numFmtId="166" fontId="6" fillId="0" borderId="0" xfId="36" applyNumberFormat="1" applyFont="1"/>
    <xf numFmtId="166" fontId="6" fillId="0" borderId="0" xfId="0" applyNumberFormat="1" applyFont="1"/>
    <xf numFmtId="0" fontId="0" fillId="0" borderId="0" xfId="0" applyAlignment="1">
      <alignment horizontal="center" vertical="center"/>
    </xf>
    <xf numFmtId="166" fontId="42" fillId="24" borderId="17" xfId="36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7" xfId="0" applyBorder="1"/>
    <xf numFmtId="0" fontId="2" fillId="0" borderId="21" xfId="0" applyFont="1" applyBorder="1"/>
    <xf numFmtId="165" fontId="2" fillId="0" borderId="0" xfId="61" applyNumberFormat="1" applyFont="1" applyBorder="1"/>
    <xf numFmtId="0" fontId="2" fillId="0" borderId="28" xfId="0" applyFont="1" applyBorder="1"/>
    <xf numFmtId="0" fontId="0" fillId="0" borderId="28" xfId="0" applyBorder="1"/>
    <xf numFmtId="165" fontId="2" fillId="0" borderId="0" xfId="61" applyNumberFormat="1" applyFont="1"/>
    <xf numFmtId="0" fontId="2" fillId="26" borderId="28" xfId="0" applyFont="1" applyFill="1" applyBorder="1"/>
    <xf numFmtId="0" fontId="0" fillId="26" borderId="28" xfId="0" applyFill="1" applyBorder="1"/>
    <xf numFmtId="0" fontId="6" fillId="25" borderId="28" xfId="0" applyFont="1" applyFill="1" applyBorder="1"/>
    <xf numFmtId="0" fontId="0" fillId="25" borderId="28" xfId="0" applyFill="1" applyBorder="1"/>
    <xf numFmtId="165" fontId="0" fillId="26" borderId="28" xfId="61" applyNumberFormat="1" applyFont="1" applyFill="1" applyBorder="1" applyAlignment="1">
      <alignment shrinkToFit="1"/>
    </xf>
    <xf numFmtId="165" fontId="0" fillId="0" borderId="0" xfId="61" applyNumberFormat="1" applyFont="1" applyAlignment="1">
      <alignment shrinkToFit="1"/>
    </xf>
    <xf numFmtId="165" fontId="9" fillId="0" borderId="0" xfId="61" applyNumberFormat="1" applyFont="1" applyAlignment="1">
      <alignment shrinkToFit="1"/>
    </xf>
    <xf numFmtId="0" fontId="42" fillId="24" borderId="28" xfId="0" applyFont="1" applyFill="1" applyBorder="1" applyAlignment="1">
      <alignment horizontal="center" vertical="center" wrapText="1"/>
    </xf>
    <xf numFmtId="166" fontId="10" fillId="0" borderId="28" xfId="36" applyNumberFormat="1" applyFont="1" applyBorder="1" applyAlignment="1">
      <alignment vertical="center" wrapText="1"/>
    </xf>
    <xf numFmtId="166" fontId="2" fillId="0" borderId="28" xfId="36" applyNumberFormat="1" applyBorder="1" applyAlignment="1">
      <alignment vertical="center"/>
    </xf>
    <xf numFmtId="165" fontId="10" fillId="0" borderId="28" xfId="61" applyNumberFormat="1" applyFont="1" applyBorder="1" applyAlignment="1">
      <alignment horizontal="center" vertical="center" wrapText="1"/>
    </xf>
    <xf numFmtId="166" fontId="10" fillId="0" borderId="0" xfId="36" applyNumberFormat="1" applyFont="1" applyBorder="1" applyAlignment="1">
      <alignment wrapText="1"/>
    </xf>
    <xf numFmtId="166" fontId="2" fillId="0" borderId="0" xfId="36" applyNumberFormat="1" applyBorder="1"/>
    <xf numFmtId="165" fontId="10" fillId="0" borderId="0" xfId="61" applyNumberFormat="1" applyFont="1" applyBorder="1" applyAlignment="1">
      <alignment horizontal="right" wrapText="1"/>
    </xf>
    <xf numFmtId="0" fontId="0" fillId="0" borderId="10" xfId="0" applyBorder="1"/>
    <xf numFmtId="0" fontId="0" fillId="0" borderId="12" xfId="0" applyBorder="1"/>
    <xf numFmtId="0" fontId="31" fillId="0" borderId="0" xfId="57" applyFont="1" applyAlignment="1">
      <alignment vertical="center" wrapText="1"/>
    </xf>
    <xf numFmtId="0" fontId="46" fillId="24" borderId="28" xfId="54" applyFont="1" applyFill="1" applyBorder="1" applyAlignment="1">
      <alignment horizontal="center" vertical="center"/>
    </xf>
    <xf numFmtId="0" fontId="31" fillId="0" borderId="0" xfId="57" applyFont="1" applyAlignment="1">
      <alignment horizontal="center" vertical="center" wrapText="1"/>
    </xf>
    <xf numFmtId="10" fontId="31" fillId="0" borderId="28" xfId="62" applyNumberFormat="1" applyFont="1" applyBorder="1" applyAlignment="1">
      <alignment vertical="center"/>
    </xf>
    <xf numFmtId="0" fontId="47" fillId="24" borderId="28" xfId="54" applyFont="1" applyFill="1" applyBorder="1" applyAlignment="1">
      <alignment horizontal="center" vertical="center"/>
    </xf>
    <xf numFmtId="10" fontId="31" fillId="27" borderId="28" xfId="62" applyNumberFormat="1" applyFont="1" applyFill="1" applyBorder="1" applyAlignment="1">
      <alignment vertical="center"/>
    </xf>
    <xf numFmtId="0" fontId="31" fillId="0" borderId="28" xfId="56" applyFont="1" applyBorder="1"/>
    <xf numFmtId="165" fontId="31" fillId="0" borderId="28" xfId="62" applyNumberFormat="1" applyFont="1" applyBorder="1"/>
    <xf numFmtId="165" fontId="31" fillId="0" borderId="29" xfId="62" applyNumberFormat="1" applyFont="1" applyBorder="1"/>
    <xf numFmtId="165" fontId="31" fillId="0" borderId="30" xfId="62" applyNumberFormat="1" applyFont="1" applyBorder="1"/>
    <xf numFmtId="165" fontId="31" fillId="27" borderId="28" xfId="62" applyNumberFormat="1" applyFont="1" applyFill="1" applyBorder="1"/>
    <xf numFmtId="165" fontId="31" fillId="0" borderId="31" xfId="62" applyNumberFormat="1" applyFont="1" applyBorder="1"/>
    <xf numFmtId="165" fontId="31" fillId="0" borderId="32" xfId="62" applyNumberFormat="1" applyFont="1" applyBorder="1"/>
    <xf numFmtId="0" fontId="31" fillId="27" borderId="28" xfId="56" applyFont="1" applyFill="1" applyBorder="1"/>
    <xf numFmtId="3" fontId="31" fillId="27" borderId="28" xfId="56" applyNumberFormat="1" applyFont="1" applyFill="1" applyBorder="1"/>
    <xf numFmtId="165" fontId="31" fillId="0" borderId="33" xfId="61" applyNumberFormat="1" applyFont="1" applyBorder="1"/>
    <xf numFmtId="165" fontId="31" fillId="0" borderId="34" xfId="61" applyNumberFormat="1" applyFont="1" applyBorder="1"/>
    <xf numFmtId="0" fontId="35" fillId="25" borderId="28" xfId="56" applyFont="1" applyFill="1" applyBorder="1"/>
    <xf numFmtId="0" fontId="31" fillId="25" borderId="28" xfId="56" applyFont="1" applyFill="1" applyBorder="1"/>
    <xf numFmtId="165" fontId="40" fillId="25" borderId="28" xfId="62" applyNumberFormat="1" applyFont="1" applyFill="1" applyBorder="1"/>
    <xf numFmtId="3" fontId="37" fillId="25" borderId="28" xfId="56" applyNumberFormat="1" applyFont="1" applyFill="1" applyBorder="1"/>
    <xf numFmtId="165" fontId="37" fillId="25" borderId="28" xfId="62" applyNumberFormat="1" applyFont="1" applyFill="1" applyBorder="1"/>
    <xf numFmtId="165" fontId="35" fillId="25" borderId="28" xfId="62" applyNumberFormat="1" applyFont="1" applyFill="1" applyBorder="1"/>
    <xf numFmtId="9" fontId="46" fillId="24" borderId="28" xfId="62" applyFont="1" applyFill="1" applyBorder="1" applyAlignment="1">
      <alignment vertical="center"/>
    </xf>
    <xf numFmtId="0" fontId="31" fillId="0" borderId="0" xfId="0" applyFont="1"/>
    <xf numFmtId="0" fontId="34" fillId="0" borderId="0" xfId="55" applyFont="1" applyAlignment="1">
      <alignment vertical="center"/>
    </xf>
    <xf numFmtId="0" fontId="46" fillId="24" borderId="28" xfId="56" applyFont="1" applyFill="1" applyBorder="1"/>
    <xf numFmtId="165" fontId="46" fillId="24" borderId="28" xfId="62" applyNumberFormat="1" applyFont="1" applyFill="1" applyBorder="1"/>
    <xf numFmtId="9" fontId="46" fillId="24" borderId="28" xfId="62" applyFont="1" applyFill="1" applyBorder="1"/>
    <xf numFmtId="0" fontId="38" fillId="0" borderId="0" xfId="57" applyFont="1"/>
    <xf numFmtId="0" fontId="43" fillId="24" borderId="28" xfId="0" applyFont="1" applyFill="1" applyBorder="1"/>
    <xf numFmtId="166" fontId="43" fillId="24" borderId="28" xfId="36" applyNumberFormat="1" applyFont="1" applyFill="1" applyBorder="1" applyAlignment="1">
      <alignment horizontal="left"/>
    </xf>
    <xf numFmtId="0" fontId="9" fillId="0" borderId="0" xfId="0" applyFont="1"/>
    <xf numFmtId="0" fontId="42" fillId="24" borderId="28" xfId="0" applyFont="1" applyFill="1" applyBorder="1"/>
    <xf numFmtId="165" fontId="2" fillId="26" borderId="28" xfId="61" applyNumberFormat="1" applyFill="1" applyBorder="1"/>
    <xf numFmtId="165" fontId="2" fillId="26" borderId="28" xfId="61" applyNumberFormat="1" applyFill="1" applyBorder="1" applyAlignment="1">
      <alignment shrinkToFit="1"/>
    </xf>
    <xf numFmtId="165" fontId="2" fillId="0" borderId="0" xfId="61" applyNumberFormat="1" applyAlignment="1">
      <alignment shrinkToFit="1"/>
    </xf>
    <xf numFmtId="166" fontId="10" fillId="0" borderId="28" xfId="36" applyNumberFormat="1" applyFont="1" applyBorder="1" applyAlignment="1">
      <alignment wrapText="1"/>
    </xf>
    <xf numFmtId="0" fontId="0" fillId="0" borderId="13" xfId="0" applyBorder="1"/>
    <xf numFmtId="0" fontId="2" fillId="0" borderId="13" xfId="0" applyFont="1" applyBorder="1"/>
    <xf numFmtId="0" fontId="10" fillId="0" borderId="13" xfId="0" applyFont="1" applyBorder="1"/>
    <xf numFmtId="0" fontId="49" fillId="0" borderId="13" xfId="0" applyFont="1" applyBorder="1"/>
    <xf numFmtId="9" fontId="0" fillId="0" borderId="0" xfId="0" applyNumberFormat="1"/>
    <xf numFmtId="0" fontId="3" fillId="0" borderId="0" xfId="56" applyAlignment="1">
      <alignment vertical="center" wrapText="1"/>
    </xf>
    <xf numFmtId="0" fontId="3" fillId="0" borderId="0" xfId="56" applyAlignment="1">
      <alignment horizontal="center" vertical="center" wrapText="1"/>
    </xf>
    <xf numFmtId="0" fontId="3" fillId="0" borderId="0" xfId="56" applyAlignment="1">
      <alignment horizontal="center" vertical="center"/>
    </xf>
    <xf numFmtId="165" fontId="31" fillId="0" borderId="28" xfId="62" applyNumberFormat="1" applyFont="1" applyBorder="1" applyAlignment="1">
      <alignment vertical="center"/>
    </xf>
    <xf numFmtId="165" fontId="31" fillId="27" borderId="28" xfId="62" applyNumberFormat="1" applyFont="1" applyFill="1" applyBorder="1" applyAlignment="1">
      <alignment vertical="center"/>
    </xf>
    <xf numFmtId="0" fontId="2" fillId="0" borderId="0" xfId="54" applyFont="1"/>
    <xf numFmtId="0" fontId="30" fillId="0" borderId="0" xfId="56" applyFont="1"/>
    <xf numFmtId="166" fontId="43" fillId="24" borderId="28" xfId="36" applyNumberFormat="1" applyFont="1" applyFill="1" applyBorder="1" applyAlignment="1">
      <alignment horizontal="center"/>
    </xf>
    <xf numFmtId="166" fontId="42" fillId="24" borderId="28" xfId="36" applyNumberFormat="1" applyFont="1" applyFill="1" applyBorder="1" applyAlignment="1">
      <alignment wrapText="1"/>
    </xf>
    <xf numFmtId="166" fontId="2" fillId="25" borderId="28" xfId="36" applyNumberFormat="1" applyFill="1" applyBorder="1"/>
    <xf numFmtId="10" fontId="2" fillId="25" borderId="28" xfId="61" applyNumberFormat="1" applyFont="1" applyFill="1" applyBorder="1"/>
    <xf numFmtId="166" fontId="2" fillId="25" borderId="28" xfId="0" applyNumberFormat="1" applyFont="1" applyFill="1" applyBorder="1"/>
    <xf numFmtId="165" fontId="2" fillId="25" borderId="28" xfId="61" applyNumberFormat="1" applyFont="1" applyFill="1" applyBorder="1"/>
    <xf numFmtId="166" fontId="2" fillId="0" borderId="28" xfId="36" applyNumberFormat="1" applyBorder="1"/>
    <xf numFmtId="165" fontId="10" fillId="0" borderId="28" xfId="61" applyNumberFormat="1" applyFont="1" applyBorder="1" applyAlignment="1">
      <alignment horizontal="right" wrapText="1"/>
    </xf>
    <xf numFmtId="166" fontId="43" fillId="24" borderId="28" xfId="36" applyNumberFormat="1" applyFont="1" applyFill="1" applyBorder="1"/>
    <xf numFmtId="165" fontId="43" fillId="24" borderId="28" xfId="61" applyNumberFormat="1" applyFont="1" applyFill="1" applyBorder="1" applyAlignment="1">
      <alignment horizontal="right" wrapText="1"/>
    </xf>
    <xf numFmtId="0" fontId="44" fillId="24" borderId="28" xfId="0" applyFont="1" applyFill="1" applyBorder="1"/>
    <xf numFmtId="0" fontId="50" fillId="25" borderId="28" xfId="0" applyFont="1" applyFill="1" applyBorder="1"/>
    <xf numFmtId="0" fontId="8" fillId="0" borderId="28" xfId="0" applyFont="1" applyBorder="1"/>
    <xf numFmtId="0" fontId="45" fillId="24" borderId="28" xfId="0" applyFont="1" applyFill="1" applyBorder="1"/>
    <xf numFmtId="0" fontId="8" fillId="26" borderId="28" xfId="0" applyFont="1" applyFill="1" applyBorder="1"/>
    <xf numFmtId="165" fontId="8" fillId="26" borderId="28" xfId="61" applyNumberFormat="1" applyFont="1" applyFill="1" applyBorder="1"/>
    <xf numFmtId="0" fontId="8" fillId="25" borderId="28" xfId="0" applyFont="1" applyFill="1" applyBorder="1"/>
    <xf numFmtId="166" fontId="10" fillId="0" borderId="35" xfId="36" applyNumberFormat="1" applyFont="1" applyBorder="1" applyAlignment="1">
      <alignment wrapText="1"/>
    </xf>
    <xf numFmtId="168" fontId="2" fillId="0" borderId="35" xfId="36" applyNumberFormat="1" applyBorder="1"/>
    <xf numFmtId="165" fontId="10" fillId="0" borderId="35" xfId="61" applyNumberFormat="1" applyFont="1" applyBorder="1" applyAlignment="1">
      <alignment horizontal="right" wrapText="1"/>
    </xf>
    <xf numFmtId="166" fontId="10" fillId="0" borderId="36" xfId="36" applyNumberFormat="1" applyFont="1" applyBorder="1" applyAlignment="1">
      <alignment wrapText="1"/>
    </xf>
    <xf numFmtId="168" fontId="2" fillId="0" borderId="36" xfId="36" applyNumberFormat="1" applyBorder="1"/>
    <xf numFmtId="165" fontId="10" fillId="0" borderId="36" xfId="61" applyNumberFormat="1" applyFont="1" applyBorder="1" applyAlignment="1">
      <alignment horizontal="right" wrapText="1"/>
    </xf>
    <xf numFmtId="168" fontId="43" fillId="24" borderId="28" xfId="36" applyNumberFormat="1" applyFont="1" applyFill="1" applyBorder="1"/>
    <xf numFmtId="166" fontId="10" fillId="0" borderId="35" xfId="36" applyNumberFormat="1" applyFont="1" applyBorder="1" applyAlignment="1">
      <alignment horizontal="left" wrapText="1"/>
    </xf>
    <xf numFmtId="166" fontId="10" fillId="0" borderId="36" xfId="36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35" fillId="25" borderId="37" xfId="56" applyFont="1" applyFill="1" applyBorder="1"/>
    <xf numFmtId="0" fontId="35" fillId="25" borderId="38" xfId="56" applyFont="1" applyFill="1" applyBorder="1"/>
    <xf numFmtId="0" fontId="8" fillId="0" borderId="28" xfId="56" applyFont="1" applyBorder="1"/>
    <xf numFmtId="165" fontId="52" fillId="0" borderId="28" xfId="62" applyNumberFormat="1" applyFont="1" applyBorder="1" applyAlignment="1">
      <alignment vertical="center"/>
    </xf>
    <xf numFmtId="0" fontId="4" fillId="25" borderId="0" xfId="44" quotePrefix="1" applyFill="1" applyAlignment="1" applyProtection="1"/>
    <xf numFmtId="0" fontId="0" fillId="25" borderId="0" xfId="0" applyFill="1" applyAlignment="1">
      <alignment vertical="center"/>
    </xf>
    <xf numFmtId="0" fontId="0" fillId="25" borderId="0" xfId="0" applyFill="1"/>
    <xf numFmtId="0" fontId="6" fillId="25" borderId="0" xfId="0" applyFont="1" applyFill="1" applyAlignment="1">
      <alignment vertical="center"/>
    </xf>
    <xf numFmtId="0" fontId="2" fillId="25" borderId="0" xfId="0" applyFont="1" applyFill="1"/>
    <xf numFmtId="0" fontId="2" fillId="25" borderId="0" xfId="0" applyFont="1" applyFill="1" applyAlignment="1">
      <alignment vertical="center"/>
    </xf>
    <xf numFmtId="0" fontId="2" fillId="25" borderId="0" xfId="0" applyFont="1" applyFill="1" applyAlignment="1">
      <alignment horizontal="left" vertical="center"/>
    </xf>
    <xf numFmtId="0" fontId="32" fillId="25" borderId="0" xfId="0" applyFont="1" applyFill="1"/>
    <xf numFmtId="0" fontId="4" fillId="25" borderId="0" xfId="44" applyFill="1" applyAlignment="1" applyProtection="1"/>
    <xf numFmtId="0" fontId="41" fillId="25" borderId="0" xfId="0" applyFont="1" applyFill="1"/>
    <xf numFmtId="0" fontId="4" fillId="25" borderId="0" xfId="44" applyFill="1" applyBorder="1" applyAlignment="1" applyProtection="1">
      <alignment vertical="center"/>
    </xf>
    <xf numFmtId="0" fontId="31" fillId="0" borderId="28" xfId="73" applyFont="1" applyBorder="1" applyAlignment="1">
      <alignment horizontal="center" vertical="center"/>
    </xf>
    <xf numFmtId="0" fontId="31" fillId="0" borderId="28" xfId="73" applyFont="1" applyBorder="1" applyAlignment="1">
      <alignment vertical="center"/>
    </xf>
    <xf numFmtId="3" fontId="31" fillId="0" borderId="28" xfId="73" applyNumberFormat="1" applyFont="1" applyBorder="1" applyAlignment="1">
      <alignment vertical="center"/>
    </xf>
    <xf numFmtId="0" fontId="31" fillId="27" borderId="28" xfId="73" applyFont="1" applyFill="1" applyBorder="1" applyAlignment="1">
      <alignment horizontal="center" vertical="center"/>
    </xf>
    <xf numFmtId="0" fontId="31" fillId="27" borderId="28" xfId="73" applyFont="1" applyFill="1" applyBorder="1" applyAlignment="1">
      <alignment vertical="center"/>
    </xf>
    <xf numFmtId="3" fontId="31" fillId="27" borderId="28" xfId="73" applyNumberFormat="1" applyFont="1" applyFill="1" applyBorder="1" applyAlignment="1">
      <alignment vertical="center"/>
    </xf>
    <xf numFmtId="3" fontId="46" fillId="24" borderId="28" xfId="73" applyNumberFormat="1" applyFont="1" applyFill="1" applyBorder="1" applyAlignment="1">
      <alignment vertical="center"/>
    </xf>
    <xf numFmtId="165" fontId="51" fillId="24" borderId="28" xfId="73" applyNumberFormat="1" applyFont="1" applyFill="1" applyBorder="1" applyAlignment="1">
      <alignment vertical="center"/>
    </xf>
    <xf numFmtId="0" fontId="53" fillId="25" borderId="0" xfId="73" applyFont="1" applyFill="1" applyAlignment="1">
      <alignment horizontal="center" vertical="center"/>
    </xf>
    <xf numFmtId="0" fontId="6" fillId="25" borderId="0" xfId="0" applyFont="1" applyFill="1" applyAlignment="1">
      <alignment horizontal="center"/>
    </xf>
    <xf numFmtId="166" fontId="2" fillId="0" borderId="0" xfId="36" applyNumberFormat="1" applyAlignment="1">
      <alignment horizontal="center" vertical="center"/>
    </xf>
    <xf numFmtId="166" fontId="2" fillId="0" borderId="0" xfId="36" applyNumberFormat="1" applyFont="1" applyAlignment="1">
      <alignment horizontal="center" vertical="center"/>
    </xf>
    <xf numFmtId="166" fontId="42" fillId="24" borderId="17" xfId="36" applyNumberFormat="1" applyFont="1" applyFill="1" applyBorder="1" applyAlignment="1">
      <alignment horizontal="center" vertical="center"/>
    </xf>
    <xf numFmtId="165" fontId="44" fillId="24" borderId="17" xfId="61" applyNumberFormat="1" applyFont="1" applyFill="1" applyBorder="1" applyAlignment="1">
      <alignment horizontal="center" vertical="center" shrinkToFit="1"/>
    </xf>
    <xf numFmtId="166" fontId="43" fillId="24" borderId="17" xfId="36" applyNumberFormat="1" applyFont="1" applyFill="1" applyBorder="1" applyAlignment="1">
      <alignment horizontal="center" vertical="center" wrapText="1"/>
    </xf>
    <xf numFmtId="165" fontId="44" fillId="24" borderId="17" xfId="61" applyNumberFormat="1" applyFont="1" applyFill="1" applyBorder="1" applyAlignment="1">
      <alignment horizontal="center" vertical="center" wrapText="1" shrinkToFit="1"/>
    </xf>
    <xf numFmtId="165" fontId="45" fillId="24" borderId="17" xfId="61" applyNumberFormat="1" applyFont="1" applyFill="1" applyBorder="1" applyAlignment="1">
      <alignment horizontal="center" vertical="center" shrinkToFit="1"/>
    </xf>
    <xf numFmtId="166" fontId="42" fillId="24" borderId="17" xfId="36" applyNumberFormat="1" applyFont="1" applyFill="1" applyBorder="1" applyAlignment="1">
      <alignment horizontal="center" vertical="center" wrapText="1"/>
    </xf>
    <xf numFmtId="165" fontId="45" fillId="24" borderId="17" xfId="6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4" borderId="28" xfId="36" applyNumberFormat="1" applyFont="1" applyFill="1" applyBorder="1" applyAlignment="1">
      <alignment horizontal="center" vertical="center"/>
    </xf>
    <xf numFmtId="165" fontId="45" fillId="24" borderId="28" xfId="61" applyNumberFormat="1" applyFont="1" applyFill="1" applyBorder="1" applyAlignment="1">
      <alignment horizontal="center" vertical="center" shrinkToFit="1"/>
    </xf>
    <xf numFmtId="166" fontId="42" fillId="24" borderId="28" xfId="36" applyNumberFormat="1" applyFont="1" applyFill="1" applyBorder="1" applyAlignment="1">
      <alignment horizontal="center" vertical="center" wrapText="1"/>
    </xf>
    <xf numFmtId="165" fontId="45" fillId="24" borderId="28" xfId="61" applyNumberFormat="1" applyFont="1" applyFill="1" applyBorder="1" applyAlignment="1">
      <alignment horizontal="center" vertical="center" wrapText="1" shrinkToFit="1"/>
    </xf>
    <xf numFmtId="0" fontId="46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 wrapText="1"/>
    </xf>
    <xf numFmtId="0" fontId="46" fillId="24" borderId="28" xfId="54" applyFont="1" applyFill="1" applyBorder="1" applyAlignment="1">
      <alignment horizontal="center" vertical="center"/>
    </xf>
    <xf numFmtId="0" fontId="37" fillId="25" borderId="28" xfId="56" applyFont="1" applyFill="1" applyBorder="1" applyAlignment="1">
      <alignment horizontal="center"/>
    </xf>
    <xf numFmtId="0" fontId="48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/>
    </xf>
    <xf numFmtId="0" fontId="47" fillId="24" borderId="28" xfId="54" applyFont="1" applyFill="1" applyBorder="1" applyAlignment="1">
      <alignment horizontal="center" vertical="center" wrapText="1"/>
    </xf>
    <xf numFmtId="0" fontId="47" fillId="24" borderId="28" xfId="54" applyFont="1" applyFill="1" applyBorder="1" applyAlignment="1">
      <alignment horizontal="center" vertical="center"/>
    </xf>
    <xf numFmtId="0" fontId="34" fillId="0" borderId="0" xfId="55" applyFont="1" applyAlignment="1">
      <alignment horizontal="center" vertical="center"/>
    </xf>
    <xf numFmtId="0" fontId="34" fillId="0" borderId="0" xfId="54" applyFont="1" applyAlignment="1">
      <alignment horizontal="center" vertical="center"/>
    </xf>
    <xf numFmtId="0" fontId="46" fillId="24" borderId="28" xfId="54" applyFont="1" applyFill="1" applyBorder="1" applyAlignment="1">
      <alignment horizontal="center" vertical="center" wrapText="1"/>
    </xf>
    <xf numFmtId="0" fontId="36" fillId="0" borderId="11" xfId="57" applyFont="1" applyBorder="1" applyAlignment="1">
      <alignment horizontal="left"/>
    </xf>
    <xf numFmtId="165" fontId="44" fillId="24" borderId="28" xfId="61" applyNumberFormat="1" applyFont="1" applyFill="1" applyBorder="1" applyAlignment="1">
      <alignment horizontal="center" vertical="center" shrinkToFit="1"/>
    </xf>
    <xf numFmtId="166" fontId="43" fillId="24" borderId="28" xfId="36" applyNumberFormat="1" applyFont="1" applyFill="1" applyBorder="1" applyAlignment="1">
      <alignment horizontal="center" vertical="center" wrapText="1"/>
    </xf>
    <xf numFmtId="165" fontId="44" fillId="24" borderId="28" xfId="61" applyNumberFormat="1" applyFont="1" applyFill="1" applyBorder="1" applyAlignment="1">
      <alignment horizontal="center" vertical="center" wrapText="1" shrinkToFit="1"/>
    </xf>
    <xf numFmtId="0" fontId="3" fillId="0" borderId="0" xfId="56" applyAlignment="1">
      <alignment horizontal="center" vertical="center" wrapText="1"/>
    </xf>
    <xf numFmtId="0" fontId="36" fillId="0" borderId="0" xfId="56" applyFont="1" applyAlignment="1">
      <alignment horizontal="left"/>
    </xf>
    <xf numFmtId="0" fontId="36" fillId="0" borderId="0" xfId="56" applyFont="1" applyAlignment="1">
      <alignment horizontal="left" vertical="top" wrapText="1"/>
    </xf>
    <xf numFmtId="0" fontId="8" fillId="0" borderId="0" xfId="56" applyFont="1" applyAlignment="1">
      <alignment horizontal="center" vertical="center" wrapText="1"/>
    </xf>
    <xf numFmtId="0" fontId="8" fillId="25" borderId="28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5" borderId="28" xfId="0" applyFont="1" applyFill="1" applyBorder="1" applyAlignment="1">
      <alignment horizontal="center"/>
    </xf>
    <xf numFmtId="0" fontId="50" fillId="25" borderId="28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166" fontId="43" fillId="24" borderId="35" xfId="36" applyNumberFormat="1" applyFont="1" applyFill="1" applyBorder="1" applyAlignment="1">
      <alignment horizontal="center" vertical="center" wrapText="1"/>
    </xf>
    <xf numFmtId="166" fontId="43" fillId="24" borderId="36" xfId="36" applyNumberFormat="1" applyFont="1" applyFill="1" applyBorder="1" applyAlignment="1">
      <alignment horizontal="center" vertical="center" wrapText="1"/>
    </xf>
    <xf numFmtId="166" fontId="42" fillId="24" borderId="35" xfId="36" applyNumberFormat="1" applyFont="1" applyFill="1" applyBorder="1" applyAlignment="1">
      <alignment horizontal="center" vertical="center"/>
    </xf>
    <xf numFmtId="166" fontId="42" fillId="24" borderId="36" xfId="36" applyNumberFormat="1" applyFont="1" applyFill="1" applyBorder="1" applyAlignment="1">
      <alignment horizontal="center" vertical="center"/>
    </xf>
    <xf numFmtId="165" fontId="44" fillId="24" borderId="37" xfId="61" applyNumberFormat="1" applyFont="1" applyFill="1" applyBorder="1" applyAlignment="1">
      <alignment horizontal="center" vertical="center" shrinkToFit="1"/>
    </xf>
    <xf numFmtId="165" fontId="44" fillId="24" borderId="38" xfId="61" applyNumberFormat="1" applyFont="1" applyFill="1" applyBorder="1" applyAlignment="1">
      <alignment horizontal="center" vertical="center" shrinkToFit="1"/>
    </xf>
    <xf numFmtId="165" fontId="46" fillId="24" borderId="28" xfId="73" applyNumberFormat="1" applyFont="1" applyFill="1" applyBorder="1" applyAlignment="1">
      <alignment vertical="center"/>
    </xf>
    <xf numFmtId="0" fontId="31" fillId="0" borderId="28" xfId="73" applyFont="1" applyBorder="1"/>
    <xf numFmtId="3" fontId="1" fillId="0" borderId="28" xfId="0" applyNumberFormat="1" applyFont="1" applyBorder="1" applyAlignment="1">
      <alignment horizontal="right"/>
    </xf>
    <xf numFmtId="0" fontId="31" fillId="27" borderId="28" xfId="73" applyFont="1" applyFill="1" applyBorder="1"/>
    <xf numFmtId="3" fontId="1" fillId="27" borderId="28" xfId="0" applyNumberFormat="1" applyFont="1" applyFill="1" applyBorder="1" applyAlignment="1">
      <alignment horizontal="right"/>
    </xf>
    <xf numFmtId="3" fontId="40" fillId="25" borderId="28" xfId="73" applyNumberFormat="1" applyFont="1" applyFill="1" applyBorder="1"/>
    <xf numFmtId="165" fontId="40" fillId="25" borderId="28" xfId="73" applyNumberFormat="1" applyFont="1" applyFill="1" applyBorder="1"/>
    <xf numFmtId="0" fontId="1" fillId="0" borderId="28" xfId="0" applyFont="1" applyBorder="1"/>
    <xf numFmtId="0" fontId="1" fillId="27" borderId="28" xfId="0" applyFont="1" applyFill="1" applyBorder="1"/>
    <xf numFmtId="3" fontId="46" fillId="24" borderId="28" xfId="73" applyNumberFormat="1" applyFont="1" applyFill="1" applyBorder="1"/>
    <xf numFmtId="165" fontId="46" fillId="24" borderId="28" xfId="73" applyNumberFormat="1" applyFont="1" applyFill="1" applyBorder="1"/>
  </cellXfs>
  <cellStyles count="7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2 3" xfId="73" xr:uid="{629798CF-38C9-4D30-A203-12A83EEDE9E2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16"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4CBEE"/>
      <color rgb="FF15448A"/>
      <color rgb="FFFFFF00"/>
      <color rgb="FF008FD4"/>
      <color rgb="FF979ACA"/>
      <color rgb="FF31ACE5"/>
      <color rgb="FF5D6AAB"/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2022-2023</a:t>
            </a:r>
          </a:p>
        </c:rich>
      </c:tx>
      <c:layout>
        <c:manualLayout>
          <c:xMode val="edge"/>
          <c:yMode val="edge"/>
          <c:x val="0.27912579109429503"/>
          <c:y val="3.8708911386076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</a:t>
            </a:r>
            <a:r>
              <a:rPr lang="pl-PL" sz="1000" b="1" i="0" u="none" strike="noStrike" baseline="0">
                <a:effectLst/>
              </a:rPr>
              <a:t>JAN-JUL 2023</a:t>
            </a:r>
            <a:endPara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OTHERS</c:v>
              </c:pt>
            </c:strLit>
          </c:cat>
          <c:val>
            <c:numRef>
              <c:f>('R_MC 2023 rankings'!$T$10,'R_MC 2023 rankings'!$T$15,'R_MC 2023 rankings'!$T$20,'R_MC 2023 rankings'!$T$25,'R_MC 2023 rankings'!$T$30,'R_MC 2023 rankings'!$T$35,'R_MC 2023 rankings'!$T$40,'R_MC 2023 rankings'!$T$45,'R_MC 2023 rankings'!$T$46)</c:f>
              <c:numCache>
                <c:formatCode>#,##0</c:formatCode>
                <c:ptCount val="9"/>
                <c:pt idx="0">
                  <c:v>4555</c:v>
                </c:pt>
                <c:pt idx="1">
                  <c:v>1448</c:v>
                </c:pt>
                <c:pt idx="2">
                  <c:v>5745</c:v>
                </c:pt>
                <c:pt idx="3">
                  <c:v>167</c:v>
                </c:pt>
                <c:pt idx="4">
                  <c:v>648</c:v>
                </c:pt>
                <c:pt idx="5">
                  <c:v>1628</c:v>
                </c:pt>
                <c:pt idx="6">
                  <c:v>4022</c:v>
                </c:pt>
                <c:pt idx="7">
                  <c:v>1035</c:v>
                </c:pt>
                <c:pt idx="8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2021-2023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2023vs2022'!$C$3:$N$3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2023vs2022'!$C$7:$N$7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2023vs2022'!$C$8:$N$8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2023vs2022'!$C$3:$N$3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2023vs2022'!$C$9:$N$9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I-VII 2022 - 2023</a:t>
            </a:r>
          </a:p>
        </c:rich>
      </c:tx>
      <c:layout>
        <c:manualLayout>
          <c:xMode val="edge"/>
          <c:yMode val="edge"/>
          <c:x val="0.2184689413823272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2023vs2022'!$O$3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2023vs2022'!$G$14</c:f>
              <c:numCache>
                <c:formatCode>_-* #\ ##0\ _z_ł_-;\-* #\ ##0\ _z_ł_-;_-* "-"??\ _z_ł_-;_-@_-</c:formatCode>
                <c:ptCount val="1"/>
                <c:pt idx="0">
                  <c:v>7471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2023vs2022'!$O$3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2023vs2022'!$O$9</c:f>
              <c:numCache>
                <c:formatCode>General</c:formatCode>
                <c:ptCount val="1"/>
                <c:pt idx="0">
                  <c:v>6887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2022-2023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I-VII 2022 - 2023</a:t>
            </a:r>
          </a:p>
        </c:rich>
      </c:tx>
      <c:layout>
        <c:manualLayout>
          <c:xMode val="edge"/>
          <c:yMode val="edge"/>
          <c:x val="0.25330915844135127"/>
          <c:y val="4.3268264429172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48886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51658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I-VII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FE-424D-91B6-B6B0F250193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BFE-424D-91B6-B6B0F250193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FE-424D-91B6-B6B0F250193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0.84379960509504826</c:v>
                </c:pt>
                <c:pt idx="1">
                  <c:v>0.1562003949049518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FE-424D-91B6-B6B0F2501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MOTORCYCLES - FIRST REGISTRATIONS IN POLAND 
YEAR 2023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2023'!$B$11</c:f>
              <c:strCache>
                <c:ptCount val="1"/>
                <c:pt idx="0">
                  <c:v>USED MC**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2023'!$C$11:$N$11</c:f>
              <c:numCache>
                <c:formatCode>General</c:formatCode>
                <c:ptCount val="12"/>
                <c:pt idx="0">
                  <c:v>3346</c:v>
                </c:pt>
                <c:pt idx="1">
                  <c:v>3853</c:v>
                </c:pt>
                <c:pt idx="2">
                  <c:v>6614</c:v>
                </c:pt>
                <c:pt idx="3">
                  <c:v>7235</c:v>
                </c:pt>
                <c:pt idx="4">
                  <c:v>7965</c:v>
                </c:pt>
                <c:pt idx="5">
                  <c:v>7563</c:v>
                </c:pt>
                <c:pt idx="6">
                  <c:v>7013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3B-9F79-96127E4D41BE}"/>
            </c:ext>
          </c:extLst>
        </c:ser>
        <c:ser>
          <c:idx val="0"/>
          <c:order val="1"/>
          <c:tx>
            <c:strRef>
              <c:f>'R_MC&amp;MP structure 2023'!$B$10</c:f>
              <c:strCache>
                <c:ptCount val="1"/>
                <c:pt idx="0">
                  <c:v>NEW MC*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2023'!$C$10:$N$10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structure 2023'!$B$8</c:f>
              <c:strCache>
                <c:ptCount val="1"/>
                <c:pt idx="0">
                  <c:v>TOTAL MC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2023'!$C$8:$N$8</c:f>
              <c:numCache>
                <c:formatCode>General</c:formatCode>
                <c:ptCount val="12"/>
                <c:pt idx="0">
                  <c:v>3711</c:v>
                </c:pt>
                <c:pt idx="1">
                  <c:v>5086</c:v>
                </c:pt>
                <c:pt idx="2">
                  <c:v>9524</c:v>
                </c:pt>
                <c:pt idx="3">
                  <c:v>9670</c:v>
                </c:pt>
                <c:pt idx="4">
                  <c:v>10850</c:v>
                </c:pt>
                <c:pt idx="5">
                  <c:v>10312</c:v>
                </c:pt>
                <c:pt idx="6">
                  <c:v>9286</c:v>
                </c:pt>
                <c:pt idx="7">
                  <c:v>7724</c:v>
                </c:pt>
                <c:pt idx="8">
                  <c:v>5734</c:v>
                </c:pt>
                <c:pt idx="9">
                  <c:v>4597</c:v>
                </c:pt>
                <c:pt idx="10">
                  <c:v>4033</c:v>
                </c:pt>
                <c:pt idx="11">
                  <c:v>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MOPEDS - FIRST</a:t>
            </a:r>
            <a:r>
              <a:rPr lang="pl-PL" baseline="0"/>
              <a:t> REGISTRATIONS IN POLAND</a:t>
            </a:r>
            <a:r>
              <a:rPr lang="pl-PL"/>
              <a:t> 
YEAR</a:t>
            </a:r>
            <a:r>
              <a:rPr lang="pl-PL" baseline="0"/>
              <a:t> </a:t>
            </a:r>
            <a:r>
              <a:rPr lang="pl-PL"/>
              <a:t>2023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2023'!$B$26</c:f>
              <c:strCache>
                <c:ptCount val="1"/>
                <c:pt idx="0">
                  <c:v>USED MP**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2023'!$C$26:$N$26</c:f>
              <c:numCache>
                <c:formatCode>General</c:formatCode>
                <c:ptCount val="12"/>
                <c:pt idx="0">
                  <c:v>680</c:v>
                </c:pt>
                <c:pt idx="1">
                  <c:v>775</c:v>
                </c:pt>
                <c:pt idx="2">
                  <c:v>1151</c:v>
                </c:pt>
                <c:pt idx="3">
                  <c:v>1215</c:v>
                </c:pt>
                <c:pt idx="4">
                  <c:v>1463</c:v>
                </c:pt>
                <c:pt idx="5">
                  <c:v>1414</c:v>
                </c:pt>
                <c:pt idx="6">
                  <c:v>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0-4ABC-AE5F-E108198D6039}"/>
            </c:ext>
          </c:extLst>
        </c:ser>
        <c:ser>
          <c:idx val="0"/>
          <c:order val="1"/>
          <c:tx>
            <c:strRef>
              <c:f>'R_MC&amp;MP structure 2023'!$B$25</c:f>
              <c:strCache>
                <c:ptCount val="1"/>
                <c:pt idx="0">
                  <c:v>NEW MP*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2023'!$C$25:$N$25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structure 2023'!$B$23</c:f>
              <c:strCache>
                <c:ptCount val="1"/>
                <c:pt idx="0">
                  <c:v>TOTAL MP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2023'!$C$23:$N$23</c:f>
              <c:numCache>
                <c:formatCode>General</c:formatCode>
                <c:ptCount val="12"/>
                <c:pt idx="0">
                  <c:v>846</c:v>
                </c:pt>
                <c:pt idx="1">
                  <c:v>1136</c:v>
                </c:pt>
                <c:pt idx="2">
                  <c:v>2240</c:v>
                </c:pt>
                <c:pt idx="3">
                  <c:v>2375</c:v>
                </c:pt>
                <c:pt idx="4">
                  <c:v>2825</c:v>
                </c:pt>
                <c:pt idx="5">
                  <c:v>2942</c:v>
                </c:pt>
                <c:pt idx="6">
                  <c:v>2757</c:v>
                </c:pt>
                <c:pt idx="7">
                  <c:v>2620</c:v>
                </c:pt>
                <c:pt idx="8">
                  <c:v>1923</c:v>
                </c:pt>
                <c:pt idx="9">
                  <c:v>1462</c:v>
                </c:pt>
                <c:pt idx="10">
                  <c:v>1313</c:v>
                </c:pt>
                <c:pt idx="11">
                  <c:v>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I-VII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3756700558"/>
          <c:y val="0.16930592273904613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73560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17E-4182-927A-4F77BAC0A322}"/>
              </c:ext>
            </c:extLst>
          </c:dPt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77917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I-VII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32-49F1-9793-A0095A4F450E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332-49F1-9793-A0095A4F450E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32-49F1-9793-A0095A4F450E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0.80805215806563391</c:v>
                </c:pt>
                <c:pt idx="1">
                  <c:v>0.19194784193436606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32-49F1-9793-A0095A4F4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2022-2023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I-VII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001333554988298"/>
          <c:y val="3.1422175607770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24674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26259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I-VII 2023</a:t>
            </a:r>
          </a:p>
        </c:rich>
      </c:tx>
      <c:layout>
        <c:manualLayout>
          <c:xMode val="edge"/>
          <c:yMode val="edge"/>
          <c:x val="0.23155405133891047"/>
          <c:y val="3.96895732516545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FA-45EB-8743-4F748A4F0F5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8FA-45EB-8743-4F748A4F0F5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FA-45EB-8743-4F748A4F0F5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0.73772801706081725</c:v>
                </c:pt>
                <c:pt idx="1">
                  <c:v>0.26227198293918275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FA-45EB-8743-4F748A4F0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2021-2023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2023vs2022'!$C$3:$N$3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2023vs2022'!$C$3:$N$3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I-VII 2022 - 2023</a:t>
            </a:r>
          </a:p>
        </c:rich>
      </c:tx>
      <c:layout>
        <c:manualLayout>
          <c:xMode val="edge"/>
          <c:yMode val="edge"/>
          <c:x val="0.20945993237331817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8E-4946-814B-A4E347F00ACB}"/>
              </c:ext>
            </c:extLst>
          </c:dPt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2023vs2022'!$O$3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2023vs2022'!$G$14</c:f>
              <c:numCache>
                <c:formatCode>_-* #\ ##0\ _z_ł_-;\-* #\ ##0\ _z_ł_-;_-* "-"??\ _z_ł_-;_-@_-</c:formatCode>
                <c:ptCount val="1"/>
                <c:pt idx="0">
                  <c:v>17203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2023vs2022'!$O$3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2023vs2022'!$O$9</c:f>
              <c:numCache>
                <c:formatCode>General</c:formatCode>
                <c:ptCount val="1"/>
                <c:pt idx="0">
                  <c:v>19372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JAN-JUL 2023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5867222479543"/>
          <c:y val="9.25896458064693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rankings'!$J$36,'R_MC 2023 rankings'!$J$6,'R_MC 2023 rankings'!$J$11,'R_MC 2023 rankings'!$J$16,'R_MC 2023 rankings'!$J$21,'R_MC 2023 rankings'!$J$26,'R_MC 2023 rankings'!$J$31,'R_MC 2023 rankings'!$J$41)</c:f>
              <c:strCache>
                <c:ptCount val="8"/>
                <c:pt idx="0">
                  <c:v>electric</c:v>
                </c:pt>
                <c:pt idx="1">
                  <c:v>&lt;=125cc</c:v>
                </c:pt>
                <c:pt idx="2">
                  <c:v>125cc&lt;engine capacity&lt;=250cc</c:v>
                </c:pt>
                <c:pt idx="3">
                  <c:v>250cc&lt;engine capacity&lt;=500cc</c:v>
                </c:pt>
                <c:pt idx="4">
                  <c:v>500cc&lt;engine capacity&lt;=750cc</c:v>
                </c:pt>
                <c:pt idx="5">
                  <c:v>750cc&lt;engine capacity&lt;=1000cc</c:v>
                </c:pt>
                <c:pt idx="6">
                  <c:v>&gt;1000cm3</c:v>
                </c:pt>
                <c:pt idx="7">
                  <c:v>no data</c:v>
                </c:pt>
              </c:strCache>
            </c:strRef>
          </c:cat>
          <c:val>
            <c:numRef>
              <c:f>('R_MC 2023 rankings'!$L$40,'R_MC 2023 rankings'!$L$10,'R_MC 2023 rankings'!$L$15,'R_MC 2023 rankings'!$L$20,'R_MC 2023 rankings'!$L$25,'R_MC 2023 rankings'!$L$30,'R_MC 2023 rankings'!$L$35,'R_MC 2023 rankings'!$L$41)</c:f>
              <c:numCache>
                <c:formatCode>#,##0</c:formatCode>
                <c:ptCount val="8"/>
                <c:pt idx="0">
                  <c:v>339</c:v>
                </c:pt>
                <c:pt idx="1">
                  <c:v>7992</c:v>
                </c:pt>
                <c:pt idx="2">
                  <c:v>184</c:v>
                </c:pt>
                <c:pt idx="3">
                  <c:v>2545</c:v>
                </c:pt>
                <c:pt idx="4">
                  <c:v>2379</c:v>
                </c:pt>
                <c:pt idx="5">
                  <c:v>2591</c:v>
                </c:pt>
                <c:pt idx="6">
                  <c:v>3342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7FDD722-F672-43A2-B019-8AEAE517B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490088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15</xdr:row>
      <xdr:rowOff>0</xdr:rowOff>
    </xdr:from>
    <xdr:to>
      <xdr:col>10</xdr:col>
      <xdr:colOff>9525</xdr:colOff>
      <xdr:row>37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22411</xdr:colOff>
      <xdr:row>43</xdr:row>
      <xdr:rowOff>38100</xdr:rowOff>
    </xdr:from>
    <xdr:to>
      <xdr:col>15</xdr:col>
      <xdr:colOff>560294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16727</xdr:colOff>
      <xdr:row>49</xdr:row>
      <xdr:rowOff>31858</xdr:rowOff>
    </xdr:from>
    <xdr:to>
      <xdr:col>23</xdr:col>
      <xdr:colOff>587508</xdr:colOff>
      <xdr:row>66</xdr:row>
      <xdr:rowOff>22333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133350</xdr:rowOff>
    </xdr:from>
    <xdr:to>
      <xdr:col>9</xdr:col>
      <xdr:colOff>619125</xdr:colOff>
      <xdr:row>37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13</xdr:row>
      <xdr:rowOff>152400</xdr:rowOff>
    </xdr:from>
    <xdr:to>
      <xdr:col>15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7E1D53-CAC4-4350-AD70-9478B6189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039BACC-C5B2-4870-9C1E-92995F97A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3\CEP\Informacje%20prasowe\2023.01\PTW\Pierwsze%20rejestracje%20PTW%2001%202023_rob1.xlsx" TargetMode="External"/><Relationship Id="rId1" Type="http://schemas.openxmlformats.org/officeDocument/2006/relationships/externalLinkPath" Target="/PZPM%202023/CEP/Informacje%20prasowe/2023.01/PTW/Pierwsze%20rejestracje%20PTW%2001%202023_rob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3\CEP\Informacje%20prasowe\2023.01\PTW\Pierwsze%20rejestracje%20PTW%2001%202023.xlsx" TargetMode="External"/><Relationship Id="rId1" Type="http://schemas.openxmlformats.org/officeDocument/2006/relationships/externalLinkPath" Target="/PZPM%202023/CEP/Informacje%20prasowe/2023.01/PTW/Pierwsze%20rejestracje%20PTW%200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R_PTW 2023vs2022"/>
      <sheetName val="R_PTW NEW 2023vs2022"/>
      <sheetName val="R_nowe MC 2023vs2022"/>
      <sheetName val="R_MC 2023 rankingi"/>
      <sheetName val="R_nowe MP 20223s2022"/>
      <sheetName val="R_MP_2023 ranking"/>
      <sheetName val="R_PTW USED 2023vs2022"/>
      <sheetName val="R_MC&amp;MP struktura 2023"/>
    </sheetNames>
    <sheetDataSet>
      <sheetData sheetId="0"/>
      <sheetData sheetId="1"/>
      <sheetData sheetId="2">
        <row r="3">
          <cell r="U3">
            <v>856</v>
          </cell>
          <cell r="V3">
            <v>1276</v>
          </cell>
          <cell r="W3">
            <v>2828</v>
          </cell>
          <cell r="X3">
            <v>2875</v>
          </cell>
          <cell r="Y3">
            <v>3412</v>
          </cell>
          <cell r="Z3">
            <v>3241</v>
          </cell>
          <cell r="AA3">
            <v>2715</v>
          </cell>
          <cell r="AB3">
            <v>2326</v>
          </cell>
          <cell r="AC3">
            <v>1469</v>
          </cell>
          <cell r="AD3">
            <v>1176</v>
          </cell>
          <cell r="AE3">
            <v>936</v>
          </cell>
          <cell r="AF3">
            <v>800</v>
          </cell>
        </row>
        <row r="4">
          <cell r="U4">
            <v>355</v>
          </cell>
          <cell r="V4">
            <v>496</v>
          </cell>
          <cell r="W4">
            <v>1041</v>
          </cell>
          <cell r="X4">
            <v>1207</v>
          </cell>
          <cell r="Y4">
            <v>1469</v>
          </cell>
          <cell r="Z4">
            <v>1513</v>
          </cell>
          <cell r="AA4">
            <v>1390</v>
          </cell>
          <cell r="AB4">
            <v>1276</v>
          </cell>
          <cell r="AC4">
            <v>965</v>
          </cell>
          <cell r="AD4">
            <v>697</v>
          </cell>
          <cell r="AE4">
            <v>562</v>
          </cell>
          <cell r="AF4">
            <v>443</v>
          </cell>
        </row>
      </sheetData>
      <sheetData sheetId="3"/>
      <sheetData sheetId="4"/>
      <sheetData sheetId="5"/>
      <sheetData sheetId="6"/>
      <sheetData sheetId="7">
        <row r="3">
          <cell r="U3">
            <v>2855</v>
          </cell>
          <cell r="V3">
            <v>3810</v>
          </cell>
          <cell r="W3">
            <v>6696</v>
          </cell>
          <cell r="X3">
            <v>6795</v>
          </cell>
          <cell r="Y3">
            <v>7438</v>
          </cell>
          <cell r="Z3">
            <v>7071</v>
          </cell>
          <cell r="AA3">
            <v>6571</v>
          </cell>
          <cell r="AB3">
            <v>5398</v>
          </cell>
          <cell r="AC3">
            <v>4265</v>
          </cell>
          <cell r="AD3">
            <v>3421</v>
          </cell>
          <cell r="AE3">
            <v>3097</v>
          </cell>
          <cell r="AF3">
            <v>2456</v>
          </cell>
        </row>
        <row r="4">
          <cell r="U4">
            <v>491</v>
          </cell>
          <cell r="V4">
            <v>640</v>
          </cell>
          <cell r="W4">
            <v>1199</v>
          </cell>
          <cell r="X4">
            <v>1168</v>
          </cell>
          <cell r="Y4">
            <v>1356</v>
          </cell>
          <cell r="Z4">
            <v>1429</v>
          </cell>
          <cell r="AA4">
            <v>1367</v>
          </cell>
          <cell r="AB4">
            <v>1344</v>
          </cell>
          <cell r="AC4">
            <v>958</v>
          </cell>
          <cell r="AD4">
            <v>765</v>
          </cell>
          <cell r="AE4">
            <v>751</v>
          </cell>
          <cell r="AF4">
            <v>554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R_PTW 2023vs2022"/>
      <sheetName val="R_PTW NEW 2023vs2022"/>
      <sheetName val="R_nowe MC 2023vs2022"/>
      <sheetName val="R_MC 2023 rankingi"/>
      <sheetName val="R_nowe MP 20223s2022"/>
      <sheetName val="R_MP_2023 ranking"/>
      <sheetName val="R_PTW USED 2023vs2022"/>
      <sheetName val="R_MC&amp;MP struktura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STY</v>
          </cell>
          <cell r="C4" t="str">
            <v>LUT</v>
          </cell>
          <cell r="D4" t="str">
            <v>MAR</v>
          </cell>
          <cell r="E4" t="str">
            <v>KWI</v>
          </cell>
          <cell r="F4" t="str">
            <v>MAJ</v>
          </cell>
          <cell r="G4" t="str">
            <v>CZE</v>
          </cell>
          <cell r="H4" t="str">
            <v>LIP</v>
          </cell>
          <cell r="I4" t="str">
            <v>SIE</v>
          </cell>
          <cell r="J4" t="str">
            <v>WRZ</v>
          </cell>
          <cell r="K4" t="str">
            <v>PAŹ</v>
          </cell>
          <cell r="L4" t="str">
            <v>LIS</v>
          </cell>
          <cell r="M4" t="str">
            <v>GRU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EB4C8-DA8B-4C70-AF1A-E2E32B86C2B6}">
  <sheetPr>
    <pageSetUpPr fitToPage="1"/>
  </sheetPr>
  <dimension ref="B7:R30"/>
  <sheetViews>
    <sheetView showGridLines="0" tabSelected="1" zoomScaleNormal="100" workbookViewId="0"/>
  </sheetViews>
  <sheetFormatPr defaultRowHeight="12.75"/>
  <cols>
    <col min="1" max="1" width="4.140625" customWidth="1"/>
    <col min="2" max="2" width="31.5703125" bestFit="1" customWidth="1"/>
    <col min="12" max="12" width="8.7109375" customWidth="1"/>
    <col min="13" max="13" width="13.85546875" customWidth="1"/>
  </cols>
  <sheetData>
    <row r="7" spans="2:18">
      <c r="B7" s="176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"/>
      <c r="N7" s="1"/>
      <c r="O7" s="1"/>
      <c r="P7" s="1"/>
      <c r="Q7" s="1"/>
      <c r="R7" s="1"/>
    </row>
    <row r="8" spans="2:18">
      <c r="B8" s="196" t="s">
        <v>69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"/>
      <c r="N8" s="1"/>
      <c r="O8" s="1"/>
      <c r="P8" s="1"/>
      <c r="Q8" s="1"/>
      <c r="R8" s="1"/>
    </row>
    <row r="9" spans="2:18">
      <c r="B9" s="176"/>
      <c r="C9" s="179"/>
      <c r="D9" s="177"/>
      <c r="E9" s="177"/>
      <c r="F9" s="177"/>
      <c r="G9" s="177"/>
      <c r="H9" s="177"/>
      <c r="I9" s="177"/>
      <c r="J9" s="177"/>
      <c r="K9" s="177"/>
      <c r="L9" s="177"/>
      <c r="M9" s="1"/>
      <c r="N9" s="1"/>
      <c r="O9" s="1"/>
      <c r="P9" s="1"/>
      <c r="Q9" s="1"/>
      <c r="R9" s="1"/>
    </row>
    <row r="10" spans="2:18">
      <c r="B10" s="184" t="s">
        <v>131</v>
      </c>
      <c r="C10" s="180" t="s">
        <v>104</v>
      </c>
      <c r="D10" s="177"/>
      <c r="E10" s="177"/>
      <c r="F10" s="177"/>
      <c r="G10" s="177"/>
      <c r="H10" s="177"/>
      <c r="I10" s="177"/>
      <c r="J10" s="177"/>
      <c r="K10" s="177"/>
      <c r="L10" s="177"/>
      <c r="M10" s="1"/>
      <c r="N10" s="1"/>
      <c r="O10" s="1"/>
      <c r="P10" s="1"/>
      <c r="Q10" s="1"/>
      <c r="R10" s="1"/>
    </row>
    <row r="11" spans="2:18">
      <c r="B11" s="185"/>
      <c r="C11" s="178"/>
      <c r="D11" s="178"/>
      <c r="E11" s="178"/>
      <c r="F11" s="178"/>
      <c r="G11" s="178"/>
      <c r="H11" s="178"/>
      <c r="I11" s="178"/>
      <c r="J11" s="178"/>
      <c r="K11" s="178"/>
      <c r="L11" s="178"/>
    </row>
    <row r="12" spans="2:18">
      <c r="B12" s="184" t="s">
        <v>132</v>
      </c>
      <c r="C12" s="181" t="s">
        <v>105</v>
      </c>
      <c r="D12" s="178"/>
      <c r="E12" s="178"/>
      <c r="F12" s="178"/>
      <c r="G12" s="178"/>
      <c r="H12" s="178"/>
      <c r="I12" s="178"/>
      <c r="J12" s="178"/>
      <c r="K12" s="178"/>
      <c r="L12" s="178"/>
    </row>
    <row r="13" spans="2:18">
      <c r="B13" s="185"/>
      <c r="C13" s="177"/>
      <c r="D13" s="178"/>
      <c r="E13" s="178"/>
      <c r="F13" s="178"/>
      <c r="G13" s="178"/>
      <c r="H13" s="178"/>
      <c r="I13" s="178"/>
      <c r="J13" s="178"/>
      <c r="K13" s="178"/>
      <c r="L13" s="178"/>
    </row>
    <row r="14" spans="2:18">
      <c r="B14" s="184" t="s">
        <v>133</v>
      </c>
      <c r="C14" s="181" t="s">
        <v>106</v>
      </c>
      <c r="D14" s="178"/>
      <c r="E14" s="178"/>
      <c r="F14" s="178"/>
      <c r="G14" s="178"/>
      <c r="H14" s="178"/>
      <c r="I14" s="178"/>
      <c r="J14" s="178"/>
      <c r="K14" s="178"/>
      <c r="L14" s="178"/>
    </row>
    <row r="15" spans="2:18">
      <c r="B15" s="185"/>
      <c r="C15" s="178"/>
      <c r="D15" s="178"/>
      <c r="E15" s="178"/>
      <c r="F15" s="178"/>
      <c r="G15" s="178"/>
      <c r="H15" s="178"/>
      <c r="I15" s="178"/>
      <c r="J15" s="178"/>
      <c r="K15" s="178"/>
      <c r="L15" s="178"/>
    </row>
    <row r="16" spans="2:18">
      <c r="B16" s="184" t="s">
        <v>134</v>
      </c>
      <c r="C16" s="182" t="s">
        <v>143</v>
      </c>
      <c r="D16" s="177"/>
      <c r="E16" s="177"/>
      <c r="F16" s="177"/>
      <c r="G16" s="177"/>
      <c r="H16" s="177"/>
      <c r="I16" s="177"/>
      <c r="J16" s="177"/>
      <c r="K16" s="177"/>
      <c r="L16" s="177"/>
      <c r="M16" s="1"/>
      <c r="N16" s="1"/>
      <c r="O16" s="1"/>
      <c r="P16" s="1"/>
      <c r="Q16" s="1"/>
    </row>
    <row r="17" spans="2:12">
      <c r="B17" s="185"/>
      <c r="C17" s="178"/>
      <c r="D17" s="178"/>
      <c r="E17" s="178"/>
      <c r="F17" s="178"/>
      <c r="G17" s="178"/>
      <c r="H17" s="178"/>
      <c r="I17" s="178"/>
      <c r="J17" s="178"/>
      <c r="K17" s="178"/>
      <c r="L17" s="178"/>
    </row>
    <row r="18" spans="2:12">
      <c r="B18" s="184" t="s">
        <v>135</v>
      </c>
      <c r="C18" s="180" t="s">
        <v>107</v>
      </c>
      <c r="D18" s="178"/>
      <c r="E18" s="178"/>
      <c r="F18" s="178"/>
      <c r="G18" s="178"/>
      <c r="H18" s="178"/>
      <c r="I18" s="178"/>
      <c r="J18" s="178"/>
      <c r="K18" s="178"/>
      <c r="L18" s="178"/>
    </row>
    <row r="19" spans="2:12">
      <c r="B19" s="185"/>
      <c r="C19" s="178"/>
      <c r="D19" s="178"/>
      <c r="E19" s="178"/>
      <c r="F19" s="178"/>
      <c r="G19" s="178"/>
      <c r="H19" s="178"/>
      <c r="I19" s="178"/>
      <c r="J19" s="178"/>
      <c r="K19" s="178"/>
      <c r="L19" s="178"/>
    </row>
    <row r="20" spans="2:12">
      <c r="B20" s="186" t="s">
        <v>136</v>
      </c>
      <c r="C20" s="178" t="s">
        <v>144</v>
      </c>
      <c r="D20" s="178"/>
      <c r="E20" s="178"/>
      <c r="F20" s="178"/>
      <c r="G20" s="178"/>
      <c r="H20" s="178"/>
      <c r="I20" s="178"/>
      <c r="J20" s="178"/>
      <c r="K20" s="178"/>
      <c r="L20" s="178"/>
    </row>
    <row r="21" spans="2:12">
      <c r="B21" s="185"/>
      <c r="C21" s="178"/>
      <c r="D21" s="178"/>
      <c r="E21" s="178"/>
      <c r="F21" s="178"/>
      <c r="G21" s="178"/>
      <c r="H21" s="178"/>
      <c r="I21" s="178"/>
      <c r="J21" s="178"/>
      <c r="K21" s="178"/>
      <c r="L21" s="178"/>
    </row>
    <row r="22" spans="2:12">
      <c r="B22" s="186" t="s">
        <v>137</v>
      </c>
      <c r="C22" s="180" t="s">
        <v>108</v>
      </c>
      <c r="D22" s="178"/>
      <c r="E22" s="178"/>
      <c r="F22" s="178"/>
      <c r="G22" s="178"/>
      <c r="H22" s="178"/>
      <c r="I22" s="178"/>
      <c r="J22" s="178"/>
      <c r="K22" s="178"/>
      <c r="L22" s="178"/>
    </row>
    <row r="23" spans="2:12">
      <c r="B23" s="185"/>
      <c r="C23" s="178"/>
      <c r="D23" s="178"/>
      <c r="E23" s="178"/>
      <c r="F23" s="178"/>
      <c r="G23" s="178"/>
      <c r="H23" s="178"/>
      <c r="I23" s="178"/>
      <c r="J23" s="178"/>
      <c r="K23" s="178"/>
      <c r="L23" s="178"/>
    </row>
    <row r="24" spans="2:12">
      <c r="B24" s="186" t="s">
        <v>138</v>
      </c>
      <c r="C24" s="180" t="s">
        <v>109</v>
      </c>
      <c r="D24" s="178"/>
      <c r="E24" s="178"/>
      <c r="F24" s="178"/>
      <c r="G24" s="178"/>
      <c r="H24" s="178"/>
      <c r="I24" s="178"/>
      <c r="J24" s="178"/>
      <c r="K24" s="178"/>
      <c r="L24" s="178"/>
    </row>
    <row r="25" spans="2:12"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</row>
    <row r="26" spans="2:12">
      <c r="B26" s="183" t="s">
        <v>41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8"/>
    </row>
    <row r="27" spans="2:12">
      <c r="B27" s="183" t="s">
        <v>147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</row>
    <row r="28" spans="2:12"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</row>
    <row r="29" spans="2:12"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</row>
    <row r="30" spans="2:12" ht="14.25">
      <c r="B30" s="195"/>
      <c r="C30" s="195"/>
      <c r="D30" s="178"/>
      <c r="E30" s="178"/>
      <c r="F30" s="178"/>
      <c r="G30" s="178"/>
      <c r="H30" s="178"/>
      <c r="I30" s="178"/>
      <c r="J30" s="178"/>
      <c r="K30" s="178"/>
      <c r="L30" s="178"/>
    </row>
  </sheetData>
  <mergeCells count="2">
    <mergeCell ref="B30:C30"/>
    <mergeCell ref="B8:L8"/>
  </mergeCells>
  <hyperlinks>
    <hyperlink ref="B10" location="'R_PTW 2023vs2022'!A1" display="R_PTW 2023vs2022" xr:uid="{C5880B31-FEDA-404F-A7E2-15DECCAC537C}"/>
    <hyperlink ref="B12" location="'R_PTW NEW 2023vs2022'!A1" display="R_PTW NEW 2023vs2022" xr:uid="{B3262C3D-F75B-4496-9DEB-7EB013A317D5}"/>
    <hyperlink ref="B14" location="'R_MC NEW 2023vs2022'!A1" display="R_MC NEW 2023vs2022" xr:uid="{BED6983B-C683-473E-97ED-02D90053DE17}"/>
    <hyperlink ref="B16" location="'R_MC 2023 rankings'!A1" display="R_MC 2023 rankings" xr:uid="{4A59A9BE-F286-467E-BBE3-8A3389736CDC}"/>
    <hyperlink ref="B18" location="'R_MP NEW 2023vs2022'!A1" display="R_MP NEW 2023vs2022" xr:uid="{50B8AD66-EB28-4B94-91A8-1F57DC2CB986}"/>
    <hyperlink ref="B20" location="'R_MP_2023 ranking'!A1" display="R_MP_2023 ranking" xr:uid="{21B31F5A-EF41-4A47-8874-A83F1EE9D26E}"/>
    <hyperlink ref="B22" location="'R_PTW USED 2023vs2022'!A1" display="R_PTW USED 2023vs2022" xr:uid="{571D59F1-D10A-4987-8873-49E5B78AA0FD}"/>
    <hyperlink ref="B24" location="'R_MC&amp;MP structure 2023'!A1" display="R_MC&amp;MP structure 2023" xr:uid="{43FD941D-5D26-4D64-8048-AFE4D25EB86E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R46"/>
  <sheetViews>
    <sheetView showGridLines="0" zoomScale="80" zoomScaleNormal="80" workbookViewId="0">
      <selection activeCell="F10" sqref="F10"/>
    </sheetView>
  </sheetViews>
  <sheetFormatPr defaultRowHeight="12.75"/>
  <cols>
    <col min="1" max="1" width="2.8554687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197" t="s">
        <v>110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</row>
    <row r="2" spans="2:18" ht="15.75" customHeight="1">
      <c r="B2" s="10" t="s">
        <v>39</v>
      </c>
      <c r="C2" s="11" t="s">
        <v>6</v>
      </c>
      <c r="D2" s="11" t="s">
        <v>7</v>
      </c>
      <c r="E2" s="12" t="s">
        <v>1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2" t="s">
        <v>16</v>
      </c>
      <c r="O2" s="13" t="s">
        <v>4</v>
      </c>
    </row>
    <row r="3" spans="2:18" ht="15.75" customHeight="1">
      <c r="B3" s="14" t="s">
        <v>3</v>
      </c>
      <c r="C3" s="15">
        <v>4472</v>
      </c>
      <c r="D3" s="15">
        <v>5377</v>
      </c>
      <c r="E3" s="15">
        <v>9748</v>
      </c>
      <c r="F3" s="15">
        <v>10812</v>
      </c>
      <c r="G3" s="15">
        <v>11585</v>
      </c>
      <c r="H3" s="15">
        <v>11005</v>
      </c>
      <c r="I3" s="15">
        <v>9962</v>
      </c>
      <c r="J3" s="15"/>
      <c r="K3" s="15"/>
      <c r="L3" s="15"/>
      <c r="M3" s="15"/>
      <c r="N3" s="15"/>
      <c r="O3" s="16">
        <f>SUM(C3:N3)</f>
        <v>62961</v>
      </c>
      <c r="P3" s="8">
        <f>O3/O5</f>
        <v>0.80805215806563391</v>
      </c>
    </row>
    <row r="4" spans="2:18" ht="15.75" customHeight="1">
      <c r="B4" s="14" t="s">
        <v>2</v>
      </c>
      <c r="C4" s="19">
        <v>1120</v>
      </c>
      <c r="D4" s="19">
        <v>1276</v>
      </c>
      <c r="E4" s="15">
        <v>2063</v>
      </c>
      <c r="F4" s="19">
        <v>2330</v>
      </c>
      <c r="G4" s="19">
        <v>2754</v>
      </c>
      <c r="H4" s="19">
        <v>2773</v>
      </c>
      <c r="I4" s="19">
        <v>2640</v>
      </c>
      <c r="J4" s="19"/>
      <c r="K4" s="19"/>
      <c r="L4" s="19"/>
      <c r="M4" s="19"/>
      <c r="N4" s="19"/>
      <c r="O4" s="16">
        <f>SUM(C4:N4)</f>
        <v>14956</v>
      </c>
      <c r="P4" s="8">
        <f>O4/O5</f>
        <v>0.19194784193436606</v>
      </c>
    </row>
    <row r="5" spans="2:18">
      <c r="B5" s="21" t="s">
        <v>111</v>
      </c>
      <c r="C5" s="22">
        <f>SUM(C3:C4)</f>
        <v>5592</v>
      </c>
      <c r="D5" s="22">
        <f>SUM(D3:D4)</f>
        <v>6653</v>
      </c>
      <c r="E5" s="22">
        <f>SUM(E3:E4)</f>
        <v>11811</v>
      </c>
      <c r="F5" s="22">
        <v>13142</v>
      </c>
      <c r="G5" s="22">
        <v>14339</v>
      </c>
      <c r="H5" s="22">
        <v>13778</v>
      </c>
      <c r="I5" s="22">
        <v>12602</v>
      </c>
      <c r="J5" s="22"/>
      <c r="K5" s="22"/>
      <c r="L5" s="22"/>
      <c r="M5" s="22"/>
      <c r="N5" s="22"/>
      <c r="O5" s="23">
        <f>SUM(C5:N5)</f>
        <v>77917</v>
      </c>
      <c r="P5" s="8">
        <v>1</v>
      </c>
    </row>
    <row r="6" spans="2:18" ht="15.75" customHeight="1">
      <c r="B6" s="25" t="s">
        <v>112</v>
      </c>
      <c r="C6" s="26">
        <f>C5/N46-1</f>
        <v>0.31483658593933694</v>
      </c>
      <c r="D6" s="26">
        <f>D5/C5-1</f>
        <v>0.18973533619456373</v>
      </c>
      <c r="E6" s="26">
        <f>E5/D5-1</f>
        <v>0.77528934315346465</v>
      </c>
      <c r="F6" s="26">
        <v>0.11269155871645076</v>
      </c>
      <c r="G6" s="26">
        <v>9.108202708872315E-2</v>
      </c>
      <c r="H6" s="26">
        <v>-3.9124067229235004E-2</v>
      </c>
      <c r="I6" s="26">
        <v>-8.5353462040934858E-2</v>
      </c>
      <c r="J6" s="26"/>
      <c r="K6" s="26"/>
      <c r="L6" s="26"/>
      <c r="M6" s="26"/>
      <c r="N6" s="26"/>
      <c r="O6" s="27"/>
    </row>
    <row r="7" spans="2:18" ht="15.75" customHeight="1">
      <c r="B7" s="28" t="s">
        <v>113</v>
      </c>
      <c r="C7" s="29">
        <f>C5/C46-1</f>
        <v>0.22712310730743912</v>
      </c>
      <c r="D7" s="29">
        <f>D5/D46-1</f>
        <v>6.9270331083252978E-2</v>
      </c>
      <c r="E7" s="29">
        <f>E5/E46-1</f>
        <v>3.9952397143827589E-3</v>
      </c>
      <c r="F7" s="29">
        <v>9.1075134910751254E-2</v>
      </c>
      <c r="G7" s="29">
        <v>4.8555758683729522E-2</v>
      </c>
      <c r="H7" s="29">
        <v>3.9535234646144612E-2</v>
      </c>
      <c r="I7" s="29">
        <v>4.6417005729469496E-2</v>
      </c>
      <c r="J7" s="29"/>
      <c r="K7" s="29"/>
      <c r="L7" s="29"/>
      <c r="M7" s="29"/>
      <c r="N7" s="29"/>
      <c r="O7" s="30">
        <f ca="1">+O5/G13-1</f>
        <v>5.9230560087003781E-2</v>
      </c>
    </row>
    <row r="8" spans="2:18">
      <c r="B8" s="31"/>
      <c r="C8" s="32"/>
      <c r="D8" s="31"/>
      <c r="E8" s="31"/>
      <c r="F8" s="31"/>
      <c r="O8" s="3"/>
    </row>
    <row r="9" spans="2:18" ht="26.25" customHeight="1">
      <c r="B9" s="199" t="s">
        <v>5</v>
      </c>
      <c r="C9" s="200" t="s">
        <v>149</v>
      </c>
      <c r="D9" s="200"/>
      <c r="E9" s="201" t="s">
        <v>31</v>
      </c>
      <c r="F9" s="202" t="s">
        <v>150</v>
      </c>
      <c r="G9" s="202"/>
      <c r="H9" s="201" t="s">
        <v>31</v>
      </c>
      <c r="O9" s="3"/>
    </row>
    <row r="10" spans="2:18" ht="26.25" customHeight="1">
      <c r="B10" s="199"/>
      <c r="C10" s="33">
        <v>2023</v>
      </c>
      <c r="D10" s="33">
        <v>2022</v>
      </c>
      <c r="E10" s="201"/>
      <c r="F10" s="33">
        <v>2023</v>
      </c>
      <c r="G10" s="33">
        <v>2022</v>
      </c>
      <c r="H10" s="201"/>
      <c r="I10" s="4"/>
      <c r="O10" s="3"/>
    </row>
    <row r="11" spans="2:18" ht="18.75" customHeight="1">
      <c r="B11" s="34" t="s">
        <v>22</v>
      </c>
      <c r="C11" s="35">
        <f ca="1">OFFSET(B3,,COUNTA(C3:N3),,)</f>
        <v>9962</v>
      </c>
      <c r="D11" s="35">
        <f ca="1">OFFSET(B44,,COUNTA(C3:N3),,)</f>
        <v>9286</v>
      </c>
      <c r="E11" s="36">
        <f ca="1">+C11/D11-1</f>
        <v>7.2797760068920914E-2</v>
      </c>
      <c r="F11" s="35">
        <f>O3</f>
        <v>62961</v>
      </c>
      <c r="G11" s="17">
        <f ca="1">SUM(OFFSET(C44,,,,COUNTA(C3:N3)))</f>
        <v>58439</v>
      </c>
      <c r="H11" s="36">
        <f ca="1">+F11/G11-1</f>
        <v>7.7379831961532641E-2</v>
      </c>
      <c r="I11" s="4"/>
      <c r="O11" s="3"/>
    </row>
    <row r="12" spans="2:18" ht="18.75" customHeight="1">
      <c r="B12" s="37" t="s">
        <v>23</v>
      </c>
      <c r="C12" s="38">
        <f ca="1">OFFSET(B4,,COUNTA(C4:N4),,)</f>
        <v>2640</v>
      </c>
      <c r="D12" s="38">
        <f ca="1">OFFSET(B45,,COUNTA(C4:N4),,)</f>
        <v>2757</v>
      </c>
      <c r="E12" s="39">
        <f ca="1">+C12/D12-1</f>
        <v>-4.2437431991294905E-2</v>
      </c>
      <c r="F12" s="38">
        <f>O4</f>
        <v>14956</v>
      </c>
      <c r="G12" s="40">
        <f ca="1">SUM(OFFSET(C45,,,,COUNTA(C4:N4)))</f>
        <v>15121</v>
      </c>
      <c r="H12" s="39">
        <f ca="1">+F12/G12-1</f>
        <v>-1.0911976721116323E-2</v>
      </c>
      <c r="O12" s="3"/>
      <c r="R12" s="9"/>
    </row>
    <row r="13" spans="2:18" ht="19.5" customHeight="1">
      <c r="B13" s="41" t="s">
        <v>4</v>
      </c>
      <c r="C13" s="41">
        <f ca="1">SUM(C11:C12)</f>
        <v>12602</v>
      </c>
      <c r="D13" s="41">
        <f ca="1">SUM(D11:D12)</f>
        <v>12043</v>
      </c>
      <c r="E13" s="42">
        <f ca="1">+C13/D13-1</f>
        <v>4.6417005729469496E-2</v>
      </c>
      <c r="F13" s="41">
        <f>SUM(F11:F12)</f>
        <v>77917</v>
      </c>
      <c r="G13" s="41">
        <f ca="1">SUM(G11:G12)</f>
        <v>73560</v>
      </c>
      <c r="H13" s="42">
        <f ca="1">+F13/G13-1</f>
        <v>5.9230560087003781E-2</v>
      </c>
      <c r="O13" s="3"/>
    </row>
    <row r="14" spans="2:18">
      <c r="B14" s="43"/>
      <c r="C14" s="32"/>
      <c r="D14" s="43"/>
      <c r="E14" s="43"/>
      <c r="F14" s="43"/>
      <c r="O14" s="3"/>
    </row>
    <row r="15" spans="2:18">
      <c r="B15" s="43"/>
      <c r="C15" s="32"/>
      <c r="D15" s="43"/>
      <c r="E15" s="43"/>
      <c r="F15" s="43"/>
      <c r="O15" s="3"/>
    </row>
    <row r="16" spans="2:18">
      <c r="B16" s="43"/>
      <c r="C16" s="32"/>
      <c r="D16" s="43"/>
      <c r="E16" s="43"/>
      <c r="F16" s="43"/>
    </row>
    <row r="19" spans="9:10">
      <c r="I19" s="3"/>
    </row>
    <row r="23" spans="9:10">
      <c r="J23" s="3"/>
    </row>
    <row r="36" spans="2:15">
      <c r="B36" s="2" t="s">
        <v>70</v>
      </c>
    </row>
    <row r="37" spans="2:15">
      <c r="B37" s="2" t="s">
        <v>40</v>
      </c>
    </row>
    <row r="42" spans="2:15">
      <c r="B42" s="197" t="s">
        <v>148</v>
      </c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</row>
    <row r="43" spans="2:15">
      <c r="B43" s="10" t="s">
        <v>39</v>
      </c>
      <c r="C43" s="11" t="s">
        <v>6</v>
      </c>
      <c r="D43" s="11" t="s">
        <v>7</v>
      </c>
      <c r="E43" s="12" t="s">
        <v>1</v>
      </c>
      <c r="F43" s="12" t="s">
        <v>8</v>
      </c>
      <c r="G43" s="12" t="s">
        <v>9</v>
      </c>
      <c r="H43" s="12" t="s">
        <v>10</v>
      </c>
      <c r="I43" s="12" t="s">
        <v>11</v>
      </c>
      <c r="J43" s="12" t="s">
        <v>12</v>
      </c>
      <c r="K43" s="12" t="s">
        <v>13</v>
      </c>
      <c r="L43" s="12" t="s">
        <v>14</v>
      </c>
      <c r="M43" s="12" t="s">
        <v>15</v>
      </c>
      <c r="N43" s="12" t="s">
        <v>16</v>
      </c>
      <c r="O43" s="13" t="s">
        <v>4</v>
      </c>
    </row>
    <row r="44" spans="2:15">
      <c r="B44" s="14" t="s">
        <v>3</v>
      </c>
      <c r="C44" s="15">
        <v>3711</v>
      </c>
      <c r="D44" s="15">
        <v>5086</v>
      </c>
      <c r="E44" s="15">
        <v>9524</v>
      </c>
      <c r="F44" s="15">
        <v>9670</v>
      </c>
      <c r="G44" s="15">
        <v>10850</v>
      </c>
      <c r="H44" s="15">
        <v>10312</v>
      </c>
      <c r="I44" s="15">
        <v>9286</v>
      </c>
      <c r="J44" s="15">
        <v>7724</v>
      </c>
      <c r="K44" s="15">
        <v>5734</v>
      </c>
      <c r="L44" s="15">
        <v>4597</v>
      </c>
      <c r="M44" s="15">
        <v>4033</v>
      </c>
      <c r="N44" s="15">
        <v>3256</v>
      </c>
      <c r="O44" s="16">
        <f>SUM(C44:N44)</f>
        <v>83783</v>
      </c>
    </row>
    <row r="45" spans="2:15">
      <c r="B45" s="14" t="s">
        <v>2</v>
      </c>
      <c r="C45" s="19">
        <v>846</v>
      </c>
      <c r="D45" s="19">
        <v>1136</v>
      </c>
      <c r="E45" s="15">
        <v>2240</v>
      </c>
      <c r="F45" s="19">
        <v>2375</v>
      </c>
      <c r="G45" s="19">
        <v>2825</v>
      </c>
      <c r="H45" s="19">
        <v>2942</v>
      </c>
      <c r="I45" s="19">
        <v>2757</v>
      </c>
      <c r="J45" s="19">
        <v>2620</v>
      </c>
      <c r="K45" s="19">
        <v>1923</v>
      </c>
      <c r="L45" s="19">
        <v>1462</v>
      </c>
      <c r="M45" s="19">
        <v>1313</v>
      </c>
      <c r="N45" s="19">
        <v>997</v>
      </c>
      <c r="O45" s="16">
        <f>SUM(C45:N45)</f>
        <v>23436</v>
      </c>
    </row>
    <row r="46" spans="2:15">
      <c r="B46" s="21" t="s">
        <v>83</v>
      </c>
      <c r="C46" s="22">
        <f>SUM(C44:C45)</f>
        <v>4557</v>
      </c>
      <c r="D46" s="22">
        <f>SUM(D44:D45)</f>
        <v>6222</v>
      </c>
      <c r="E46" s="22">
        <f>SUM(E44:E45)</f>
        <v>11764</v>
      </c>
      <c r="F46" s="22">
        <f>SUM(F44:F45)</f>
        <v>12045</v>
      </c>
      <c r="G46" s="22">
        <f t="shared" ref="G46:N46" si="0">SUM(G44:G45)</f>
        <v>13675</v>
      </c>
      <c r="H46" s="22">
        <f t="shared" si="0"/>
        <v>13254</v>
      </c>
      <c r="I46" s="22">
        <f t="shared" si="0"/>
        <v>12043</v>
      </c>
      <c r="J46" s="22">
        <f t="shared" si="0"/>
        <v>10344</v>
      </c>
      <c r="K46" s="22">
        <f t="shared" si="0"/>
        <v>7657</v>
      </c>
      <c r="L46" s="22">
        <f t="shared" si="0"/>
        <v>6059</v>
      </c>
      <c r="M46" s="22">
        <f t="shared" si="0"/>
        <v>5346</v>
      </c>
      <c r="N46" s="22">
        <f t="shared" si="0"/>
        <v>4253</v>
      </c>
      <c r="O46" s="23">
        <f>SUM(C46:N46)</f>
        <v>107219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B1:AI46"/>
  <sheetViews>
    <sheetView showGridLines="0" topLeftCell="C1" zoomScale="85" zoomScaleNormal="85" workbookViewId="0">
      <selection activeCell="O12" sqref="O12"/>
    </sheetView>
  </sheetViews>
  <sheetFormatPr defaultRowHeight="12.75"/>
  <cols>
    <col min="1" max="1" width="2.140625" customWidth="1"/>
    <col min="2" max="2" width="28.5703125" customWidth="1"/>
    <col min="3" max="14" width="11.28515625" bestFit="1" customWidth="1"/>
    <col min="15" max="15" width="10.28515625" customWidth="1"/>
    <col min="21" max="21" width="20.28515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197" t="s">
        <v>114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</row>
    <row r="2" spans="2:35" ht="15.75" customHeight="1">
      <c r="B2" s="44" t="s">
        <v>5</v>
      </c>
      <c r="C2" s="45" t="s">
        <v>6</v>
      </c>
      <c r="D2" s="45" t="s">
        <v>7</v>
      </c>
      <c r="E2" s="46" t="s">
        <v>1</v>
      </c>
      <c r="F2" s="46" t="s">
        <v>8</v>
      </c>
      <c r="G2" s="46" t="s">
        <v>9</v>
      </c>
      <c r="H2" s="46" t="s">
        <v>10</v>
      </c>
      <c r="I2" s="46" t="s">
        <v>11</v>
      </c>
      <c r="J2" s="46" t="s">
        <v>12</v>
      </c>
      <c r="K2" s="46" t="s">
        <v>13</v>
      </c>
      <c r="L2" s="46" t="s">
        <v>14</v>
      </c>
      <c r="M2" s="46" t="s">
        <v>15</v>
      </c>
      <c r="N2" s="46" t="s">
        <v>16</v>
      </c>
      <c r="O2" s="47" t="s">
        <v>4</v>
      </c>
    </row>
    <row r="3" spans="2:35" ht="15.75" customHeight="1">
      <c r="B3" s="48" t="s">
        <v>3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/>
      <c r="K3" s="49"/>
      <c r="L3" s="49"/>
      <c r="M3" s="49"/>
      <c r="N3" s="49"/>
      <c r="O3" s="50">
        <f>SUM(C3:N3)</f>
        <v>19372</v>
      </c>
      <c r="P3" s="8">
        <f>O3/O5</f>
        <v>0.73772801706081725</v>
      </c>
    </row>
    <row r="4" spans="2:35" ht="15.75" customHeight="1">
      <c r="B4" s="48" t="s">
        <v>2</v>
      </c>
      <c r="C4" s="51">
        <v>440</v>
      </c>
      <c r="D4" s="51">
        <v>501</v>
      </c>
      <c r="E4" s="51">
        <v>912</v>
      </c>
      <c r="F4" s="51">
        <v>1115</v>
      </c>
      <c r="G4" s="51">
        <v>1291</v>
      </c>
      <c r="H4" s="51">
        <v>1359</v>
      </c>
      <c r="I4" s="51">
        <v>1269</v>
      </c>
      <c r="J4" s="51"/>
      <c r="K4" s="51"/>
      <c r="L4" s="51"/>
      <c r="M4" s="51"/>
      <c r="N4" s="51"/>
      <c r="O4" s="50">
        <f>SUM(C4:N4)</f>
        <v>6887</v>
      </c>
      <c r="P4" s="8">
        <f>O4/O5</f>
        <v>0.26227198293918275</v>
      </c>
    </row>
    <row r="5" spans="2:35">
      <c r="B5" s="52" t="s">
        <v>111</v>
      </c>
      <c r="C5" s="53">
        <f>SUM(C3:C4)</f>
        <v>1566</v>
      </c>
      <c r="D5" s="53">
        <f>SUM(D3:D4)</f>
        <v>2025</v>
      </c>
      <c r="E5" s="53">
        <f>SUM(E3:E4)</f>
        <v>4046</v>
      </c>
      <c r="F5" s="53">
        <v>4692</v>
      </c>
      <c r="G5" s="53">
        <v>4911</v>
      </c>
      <c r="H5" s="53">
        <v>4801</v>
      </c>
      <c r="I5" s="53">
        <v>4218</v>
      </c>
      <c r="J5" s="53"/>
      <c r="K5" s="53"/>
      <c r="L5" s="53"/>
      <c r="M5" s="53"/>
      <c r="N5" s="53"/>
      <c r="O5" s="54">
        <f>SUM(C5:N5)</f>
        <v>26259</v>
      </c>
      <c r="P5" s="8">
        <v>1</v>
      </c>
    </row>
    <row r="6" spans="2:35" ht="15.75" customHeight="1">
      <c r="B6" s="55" t="s">
        <v>112</v>
      </c>
      <c r="C6" s="56">
        <f>C5/N46-1</f>
        <v>0.25985518905872884</v>
      </c>
      <c r="D6" s="56">
        <f>D5/C5-1</f>
        <v>0.2931034482758621</v>
      </c>
      <c r="E6" s="56">
        <f>E5/D5-1</f>
        <v>0.99802469135802463</v>
      </c>
      <c r="F6" s="56">
        <v>0.15966386554621859</v>
      </c>
      <c r="G6" s="56">
        <v>4.6675191815856776E-2</v>
      </c>
      <c r="H6" s="56">
        <v>-2.2398696803095142E-2</v>
      </c>
      <c r="I6" s="56">
        <v>-0.12143303478441991</v>
      </c>
      <c r="J6" s="56"/>
      <c r="K6" s="56"/>
      <c r="L6" s="56"/>
      <c r="M6" s="56"/>
      <c r="N6" s="56"/>
      <c r="O6" s="57"/>
    </row>
    <row r="7" spans="2:35" ht="15.75" customHeight="1">
      <c r="B7" s="58" t="s">
        <v>113</v>
      </c>
      <c r="C7" s="59">
        <f>C5/C46-1</f>
        <v>0.29314616019818329</v>
      </c>
      <c r="D7" s="59">
        <f>D5/D46-1</f>
        <v>0.14277652370203153</v>
      </c>
      <c r="E7" s="59">
        <f>E5/E46-1</f>
        <v>4.5748255363142976E-2</v>
      </c>
      <c r="F7" s="59">
        <v>0.14943655071043604</v>
      </c>
      <c r="G7" s="59">
        <v>6.1462814996926518E-3</v>
      </c>
      <c r="H7" s="59">
        <v>9.886411442995291E-3</v>
      </c>
      <c r="I7" s="59">
        <v>2.7527405602923327E-2</v>
      </c>
      <c r="J7" s="59"/>
      <c r="K7" s="59"/>
      <c r="L7" s="59"/>
      <c r="M7" s="59"/>
      <c r="N7" s="59"/>
      <c r="O7" s="60">
        <f ca="1">+O5/G13-1</f>
        <v>6.4237659074329212E-2</v>
      </c>
    </row>
    <row r="8" spans="2:35">
      <c r="B8" s="43"/>
      <c r="C8" s="32"/>
      <c r="D8" s="43"/>
      <c r="E8" s="43"/>
      <c r="F8" s="43"/>
      <c r="O8" s="3"/>
    </row>
    <row r="9" spans="2:35" ht="24.75" customHeight="1">
      <c r="B9" s="199" t="s">
        <v>5</v>
      </c>
      <c r="C9" s="203" t="str">
        <f>'R_PTW 2023vs2022'!C9:D9</f>
        <v>JULY</v>
      </c>
      <c r="D9" s="203"/>
      <c r="E9" s="204" t="s">
        <v>31</v>
      </c>
      <c r="F9" s="205" t="str">
        <f>'R_PTW 2023vs2022'!F9:G9</f>
        <v>JANUARY-JULY</v>
      </c>
      <c r="G9" s="203"/>
      <c r="H9" s="204" t="s">
        <v>31</v>
      </c>
      <c r="O9" s="3"/>
    </row>
    <row r="10" spans="2:35" ht="26.25" customHeight="1">
      <c r="B10" s="199"/>
      <c r="C10" s="33">
        <f>'R_PTW 2023vs2022'!C10</f>
        <v>2023</v>
      </c>
      <c r="D10" s="33">
        <f>'R_PTW 2023vs2022'!D10</f>
        <v>2022</v>
      </c>
      <c r="E10" s="204"/>
      <c r="F10" s="33">
        <f>'R_PTW 2023vs2022'!F10</f>
        <v>2023</v>
      </c>
      <c r="G10" s="33">
        <f>'R_PTW 2023vs2022'!G10</f>
        <v>2022</v>
      </c>
      <c r="H10" s="204"/>
      <c r="I10" s="4"/>
      <c r="O10" s="3"/>
    </row>
    <row r="11" spans="2:35" ht="19.5" customHeight="1">
      <c r="B11" s="17" t="s">
        <v>22</v>
      </c>
      <c r="C11" s="35">
        <f ca="1">OFFSET(B3,,COUNTA(C3:N3),,)</f>
        <v>2949</v>
      </c>
      <c r="D11" s="35">
        <f ca="1">OFFSET(B44,,COUNTA(C3:N3),,)</f>
        <v>2715</v>
      </c>
      <c r="E11" s="36">
        <f ca="1">+C11/D11-1</f>
        <v>8.6187845303867361E-2</v>
      </c>
      <c r="F11" s="35">
        <f>O3</f>
        <v>19372</v>
      </c>
      <c r="G11" s="17">
        <f ca="1">SUM(OFFSET(C44,,,,COUNTA(C3:N3)))</f>
        <v>17203</v>
      </c>
      <c r="H11" s="36">
        <f ca="1">+F11/G11-1</f>
        <v>0.12608266000116264</v>
      </c>
      <c r="I11" s="4"/>
      <c r="O11" s="3"/>
      <c r="AI11" s="8"/>
    </row>
    <row r="12" spans="2:35" ht="19.5" customHeight="1">
      <c r="B12" s="20" t="s">
        <v>23</v>
      </c>
      <c r="C12" s="63">
        <f ca="1">OFFSET(B4,,COUNTA(C4:N4),,)</f>
        <v>1269</v>
      </c>
      <c r="D12" s="63">
        <f ca="1">OFFSET(B45,,COUNTA(C4:N4),,)</f>
        <v>1390</v>
      </c>
      <c r="E12" s="64">
        <f ca="1">+C12/D12-1</f>
        <v>-8.7050359712230185E-2</v>
      </c>
      <c r="F12" s="63">
        <f>O4</f>
        <v>6887</v>
      </c>
      <c r="G12" s="20">
        <f ca="1">SUM(OFFSET(C45,,,,COUNTA(C4:N4)))</f>
        <v>7471</v>
      </c>
      <c r="H12" s="64">
        <f ca="1">+F12/G12-1</f>
        <v>-7.8168919823316863E-2</v>
      </c>
      <c r="O12" s="3"/>
      <c r="R12" s="9"/>
      <c r="AI12" s="8"/>
    </row>
    <row r="13" spans="2:35" ht="19.5" customHeight="1">
      <c r="B13" s="65" t="s">
        <v>4</v>
      </c>
      <c r="C13" s="65">
        <f ca="1">SUM(C11:C12)</f>
        <v>4218</v>
      </c>
      <c r="D13" s="65">
        <f ca="1">SUM(D11:D12)</f>
        <v>4105</v>
      </c>
      <c r="E13" s="66">
        <f ca="1">+C13/D13-1</f>
        <v>2.7527405602923327E-2</v>
      </c>
      <c r="F13" s="65">
        <f>SUM(F11:F12)</f>
        <v>26259</v>
      </c>
      <c r="G13" s="65">
        <f ca="1">SUM(G11:G12)</f>
        <v>24674</v>
      </c>
      <c r="H13" s="66">
        <f ca="1">+F13/G13-1</f>
        <v>6.4237659074329212E-2</v>
      </c>
      <c r="J13" s="67"/>
      <c r="O13" s="3"/>
    </row>
    <row r="14" spans="2:35">
      <c r="B14" s="43"/>
      <c r="C14" s="32"/>
      <c r="D14" s="43"/>
      <c r="E14" s="43"/>
      <c r="F14" s="43"/>
      <c r="O14" s="3"/>
    </row>
    <row r="15" spans="2:35">
      <c r="B15" s="43"/>
      <c r="C15" s="32"/>
      <c r="D15" s="43"/>
      <c r="E15" s="43"/>
      <c r="F15" s="43"/>
      <c r="O15" s="3"/>
    </row>
    <row r="16" spans="2:35">
      <c r="B16" s="43"/>
      <c r="C16" s="32"/>
      <c r="D16" s="43"/>
      <c r="E16" s="43"/>
      <c r="F16" s="43"/>
    </row>
    <row r="19" spans="9:10">
      <c r="I19" s="3"/>
    </row>
    <row r="23" spans="9:10">
      <c r="J23" s="3"/>
    </row>
    <row r="36" spans="2:15">
      <c r="B36" s="2" t="s">
        <v>70</v>
      </c>
    </row>
    <row r="37" spans="2:15">
      <c r="B37" s="2" t="s">
        <v>40</v>
      </c>
    </row>
    <row r="42" spans="2:15">
      <c r="B42" s="197" t="s">
        <v>84</v>
      </c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</row>
    <row r="43" spans="2:15">
      <c r="B43" s="44" t="s">
        <v>5</v>
      </c>
      <c r="C43" s="45" t="s">
        <v>6</v>
      </c>
      <c r="D43" s="45" t="s">
        <v>7</v>
      </c>
      <c r="E43" s="46" t="s">
        <v>1</v>
      </c>
      <c r="F43" s="46" t="s">
        <v>8</v>
      </c>
      <c r="G43" s="46" t="s">
        <v>9</v>
      </c>
      <c r="H43" s="46" t="s">
        <v>10</v>
      </c>
      <c r="I43" s="46" t="s">
        <v>11</v>
      </c>
      <c r="J43" s="46" t="s">
        <v>12</v>
      </c>
      <c r="K43" s="46" t="s">
        <v>13</v>
      </c>
      <c r="L43" s="46" t="s">
        <v>14</v>
      </c>
      <c r="M43" s="46" t="s">
        <v>15</v>
      </c>
      <c r="N43" s="46" t="s">
        <v>16</v>
      </c>
      <c r="O43" s="47" t="s">
        <v>4</v>
      </c>
    </row>
    <row r="44" spans="2:15">
      <c r="B44" s="48" t="s">
        <v>3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f>SUM(C44:N44)</f>
        <v>23910</v>
      </c>
    </row>
    <row r="45" spans="2:15">
      <c r="B45" s="48" t="s">
        <v>2</v>
      </c>
      <c r="C45" s="51">
        <v>355</v>
      </c>
      <c r="D45" s="51">
        <v>496</v>
      </c>
      <c r="E45" s="51">
        <v>1041</v>
      </c>
      <c r="F45" s="51">
        <v>1207</v>
      </c>
      <c r="G45" s="51">
        <v>1469</v>
      </c>
      <c r="H45" s="51">
        <v>1513</v>
      </c>
      <c r="I45" s="51">
        <v>1390</v>
      </c>
      <c r="J45" s="51">
        <v>1276</v>
      </c>
      <c r="K45" s="51">
        <v>965</v>
      </c>
      <c r="L45" s="51">
        <v>697</v>
      </c>
      <c r="M45" s="51">
        <v>562</v>
      </c>
      <c r="N45" s="51">
        <v>443</v>
      </c>
      <c r="O45" s="50">
        <f>SUM(C45:N45)</f>
        <v>11414</v>
      </c>
    </row>
    <row r="46" spans="2:15">
      <c r="B46" s="52" t="s">
        <v>83</v>
      </c>
      <c r="C46" s="53">
        <f>SUM(C44:C45)</f>
        <v>1211</v>
      </c>
      <c r="D46" s="53">
        <f>SUM(D44:D45)</f>
        <v>1772</v>
      </c>
      <c r="E46" s="53">
        <f>SUM(E44:E45)</f>
        <v>3869</v>
      </c>
      <c r="F46" s="53">
        <f>SUM(F44:F45)</f>
        <v>4082</v>
      </c>
      <c r="G46" s="53">
        <f t="shared" ref="G46:N46" si="0">SUM(G44:G45)</f>
        <v>4881</v>
      </c>
      <c r="H46" s="53">
        <f t="shared" si="0"/>
        <v>4754</v>
      </c>
      <c r="I46" s="53">
        <f t="shared" si="0"/>
        <v>4105</v>
      </c>
      <c r="J46" s="53">
        <f t="shared" si="0"/>
        <v>3602</v>
      </c>
      <c r="K46" s="53">
        <f t="shared" si="0"/>
        <v>2434</v>
      </c>
      <c r="L46" s="53">
        <f t="shared" si="0"/>
        <v>1873</v>
      </c>
      <c r="M46" s="53">
        <f t="shared" si="0"/>
        <v>1498</v>
      </c>
      <c r="N46" s="53">
        <f t="shared" si="0"/>
        <v>1243</v>
      </c>
      <c r="O46" s="54">
        <f>SUM(C46:N46)</f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B2:S51"/>
  <sheetViews>
    <sheetView showGridLines="0" topLeftCell="C1" zoomScale="90" zoomScaleNormal="90" workbookViewId="0">
      <selection activeCell="J13" sqref="J13"/>
    </sheetView>
  </sheetViews>
  <sheetFormatPr defaultRowHeight="12.75"/>
  <cols>
    <col min="1" max="1" width="2.140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6" t="s">
        <v>116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1"/>
    </row>
    <row r="3" spans="2:19">
      <c r="B3" s="24" t="s">
        <v>34</v>
      </c>
      <c r="C3" s="71" t="s">
        <v>6</v>
      </c>
      <c r="D3" s="71" t="s">
        <v>7</v>
      </c>
      <c r="E3" s="24" t="s">
        <v>1</v>
      </c>
      <c r="F3" s="24" t="s">
        <v>8</v>
      </c>
      <c r="G3" s="24" t="s">
        <v>9</v>
      </c>
      <c r="H3" s="24" t="s">
        <v>10</v>
      </c>
      <c r="I3" s="24" t="s">
        <v>11</v>
      </c>
      <c r="J3" s="24" t="s">
        <v>12</v>
      </c>
      <c r="K3" s="24" t="s">
        <v>13</v>
      </c>
      <c r="L3" s="24" t="s">
        <v>14</v>
      </c>
      <c r="M3" s="24" t="s">
        <v>15</v>
      </c>
      <c r="N3" s="24" t="s">
        <v>16</v>
      </c>
      <c r="O3" s="24" t="s">
        <v>4</v>
      </c>
      <c r="P3" s="72"/>
    </row>
    <row r="4" spans="2:19" hidden="1">
      <c r="B4" s="73">
        <v>2006</v>
      </c>
      <c r="C4" s="73">
        <v>93</v>
      </c>
      <c r="D4" s="73">
        <v>133</v>
      </c>
      <c r="E4" s="73">
        <v>393</v>
      </c>
      <c r="F4" s="73">
        <v>804</v>
      </c>
      <c r="G4" s="73">
        <v>787</v>
      </c>
      <c r="H4" s="73">
        <v>708</v>
      </c>
      <c r="I4" s="73">
        <v>655</v>
      </c>
      <c r="J4" s="73">
        <v>503</v>
      </c>
      <c r="K4" s="73">
        <v>360</v>
      </c>
      <c r="L4" s="73">
        <v>242</v>
      </c>
      <c r="M4" s="73">
        <v>173</v>
      </c>
      <c r="N4" s="73">
        <v>264</v>
      </c>
      <c r="O4" s="73">
        <v>5115</v>
      </c>
      <c r="P4" s="72"/>
    </row>
    <row r="5" spans="2:19" s="9" customFormat="1" hidden="1">
      <c r="B5" s="74">
        <v>2007</v>
      </c>
      <c r="C5" s="74">
        <v>227</v>
      </c>
      <c r="D5" s="74">
        <v>244</v>
      </c>
      <c r="E5" s="74">
        <v>762</v>
      </c>
      <c r="F5" s="74">
        <v>1121</v>
      </c>
      <c r="G5" s="74">
        <v>1095</v>
      </c>
      <c r="H5" s="74">
        <v>910</v>
      </c>
      <c r="I5" s="74">
        <v>944</v>
      </c>
      <c r="J5" s="74">
        <v>862</v>
      </c>
      <c r="K5" s="74">
        <v>484</v>
      </c>
      <c r="L5" s="74">
        <v>386</v>
      </c>
      <c r="M5" s="74">
        <v>171</v>
      </c>
      <c r="N5" s="74">
        <v>368</v>
      </c>
      <c r="O5" s="18">
        <v>7574</v>
      </c>
      <c r="P5" s="75"/>
    </row>
    <row r="6" spans="2:19" s="9" customFormat="1">
      <c r="B6" s="79">
        <v>2020</v>
      </c>
      <c r="C6" s="79">
        <v>698</v>
      </c>
      <c r="D6" s="79">
        <v>1090</v>
      </c>
      <c r="E6" s="79">
        <v>1350</v>
      </c>
      <c r="F6" s="79">
        <v>1613</v>
      </c>
      <c r="G6" s="79">
        <v>2729</v>
      </c>
      <c r="H6" s="79">
        <v>2949</v>
      </c>
      <c r="I6" s="79">
        <v>3027</v>
      </c>
      <c r="J6" s="79">
        <v>2057</v>
      </c>
      <c r="K6" s="79">
        <v>1528</v>
      </c>
      <c r="L6" s="79">
        <v>1113</v>
      </c>
      <c r="M6" s="79">
        <v>999</v>
      </c>
      <c r="N6" s="79">
        <v>2662</v>
      </c>
      <c r="O6" s="80">
        <v>19103</v>
      </c>
      <c r="P6" s="78"/>
    </row>
    <row r="7" spans="2:19" s="9" customFormat="1">
      <c r="B7" s="76">
        <v>2021</v>
      </c>
      <c r="C7" s="76">
        <v>410</v>
      </c>
      <c r="D7" s="76">
        <v>906</v>
      </c>
      <c r="E7" s="76">
        <v>2223</v>
      </c>
      <c r="F7" s="76">
        <v>2884</v>
      </c>
      <c r="G7" s="76">
        <v>2963</v>
      </c>
      <c r="H7" s="76">
        <v>2848</v>
      </c>
      <c r="I7" s="76">
        <v>2423</v>
      </c>
      <c r="J7" s="76">
        <v>1894</v>
      </c>
      <c r="K7" s="76">
        <v>1461</v>
      </c>
      <c r="L7" s="76">
        <v>1186</v>
      </c>
      <c r="M7" s="76">
        <v>1071</v>
      </c>
      <c r="N7" s="76">
        <v>1310</v>
      </c>
      <c r="O7" s="77">
        <v>21815</v>
      </c>
      <c r="P7" s="78"/>
    </row>
    <row r="8" spans="2:19" s="9" customFormat="1">
      <c r="B8" s="79">
        <v>2022</v>
      </c>
      <c r="C8" s="79">
        <v>856</v>
      </c>
      <c r="D8" s="79">
        <v>1276</v>
      </c>
      <c r="E8" s="79">
        <v>2828</v>
      </c>
      <c r="F8" s="79">
        <v>2875</v>
      </c>
      <c r="G8" s="79">
        <v>3412</v>
      </c>
      <c r="H8" s="79">
        <v>3241</v>
      </c>
      <c r="I8" s="79">
        <v>2715</v>
      </c>
      <c r="J8" s="79">
        <v>2326</v>
      </c>
      <c r="K8" s="79">
        <v>1469</v>
      </c>
      <c r="L8" s="79">
        <v>1176</v>
      </c>
      <c r="M8" s="79">
        <v>936</v>
      </c>
      <c r="N8" s="79">
        <v>800</v>
      </c>
      <c r="O8" s="80">
        <f t="shared" ref="O8" si="0">SUM(C8:N8)</f>
        <v>23910</v>
      </c>
      <c r="P8" s="78"/>
    </row>
    <row r="9" spans="2:19">
      <c r="B9" s="81">
        <v>2023</v>
      </c>
      <c r="C9" s="81">
        <v>1126</v>
      </c>
      <c r="D9" s="81">
        <v>1524</v>
      </c>
      <c r="E9" s="81">
        <v>3134</v>
      </c>
      <c r="F9" s="81">
        <v>3577</v>
      </c>
      <c r="G9" s="81">
        <v>3620</v>
      </c>
      <c r="H9" s="81">
        <v>3442</v>
      </c>
      <c r="I9" s="81">
        <v>2949</v>
      </c>
      <c r="J9" s="81"/>
      <c r="K9" s="81"/>
      <c r="L9" s="81"/>
      <c r="M9" s="81"/>
      <c r="N9" s="81"/>
      <c r="O9" s="82">
        <f t="shared" ref="O9" si="1">SUM(C9:N9)</f>
        <v>19372</v>
      </c>
      <c r="P9" s="4"/>
      <c r="S9" s="9"/>
    </row>
    <row r="10" spans="2:19">
      <c r="B10" s="79" t="s">
        <v>115</v>
      </c>
      <c r="C10" s="83">
        <f t="shared" ref="C10:H10" si="2">+C9/C8-1</f>
        <v>0.31542056074766345</v>
      </c>
      <c r="D10" s="83">
        <f t="shared" si="2"/>
        <v>0.19435736677115978</v>
      </c>
      <c r="E10" s="83">
        <f t="shared" si="2"/>
        <v>0.10820367751060811</v>
      </c>
      <c r="F10" s="83">
        <f t="shared" si="2"/>
        <v>0.24417391304347835</v>
      </c>
      <c r="G10" s="83">
        <f t="shared" si="2"/>
        <v>6.0961313012895646E-2</v>
      </c>
      <c r="H10" s="83">
        <f t="shared" si="2"/>
        <v>6.201789571120031E-2</v>
      </c>
      <c r="I10" s="83">
        <v>8.6187845303867361E-2</v>
      </c>
      <c r="J10" s="83"/>
      <c r="K10" s="83"/>
      <c r="L10" s="83"/>
      <c r="M10" s="83"/>
      <c r="N10" s="83"/>
      <c r="O10" s="83">
        <f ca="1">+O9/G14-1</f>
        <v>0.12608266000116264</v>
      </c>
    </row>
    <row r="11" spans="2:19">
      <c r="C11" s="84"/>
      <c r="D11" s="84"/>
      <c r="E11" s="84"/>
      <c r="F11" s="84"/>
      <c r="G11" s="84"/>
      <c r="H11" s="84"/>
      <c r="I11" s="84"/>
      <c r="J11" s="85"/>
      <c r="K11" s="85"/>
      <c r="L11" s="85"/>
      <c r="M11" s="85"/>
      <c r="N11" s="85"/>
      <c r="O11" s="84"/>
    </row>
    <row r="12" spans="2:19" ht="24" customHeight="1">
      <c r="B12" s="208" t="s">
        <v>5</v>
      </c>
      <c r="C12" s="209" t="str">
        <f>'R_PTW NEW 2023vs2022'!C9:D9</f>
        <v>JULY</v>
      </c>
      <c r="D12" s="209"/>
      <c r="E12" s="210" t="s">
        <v>31</v>
      </c>
      <c r="F12" s="211" t="str">
        <f>'R_PTW 2023vs2022'!F9:G9</f>
        <v>JANUARY-JULY</v>
      </c>
      <c r="G12" s="209"/>
      <c r="H12" s="210" t="s">
        <v>31</v>
      </c>
      <c r="I12" s="84"/>
      <c r="J12" s="85"/>
      <c r="K12" s="85"/>
      <c r="L12" s="85"/>
      <c r="M12" s="85"/>
      <c r="N12" s="85"/>
      <c r="O12" s="84"/>
    </row>
    <row r="13" spans="2:19" ht="21" customHeight="1">
      <c r="B13" s="208"/>
      <c r="C13" s="86">
        <f>'R_PTW NEW 2023vs2022'!C10</f>
        <v>2023</v>
      </c>
      <c r="D13" s="86">
        <f>'R_PTW NEW 2023vs2022'!D10</f>
        <v>2022</v>
      </c>
      <c r="E13" s="210"/>
      <c r="F13" s="86">
        <f>'R_PTW NEW 2023vs2022'!F10</f>
        <v>2023</v>
      </c>
      <c r="G13" s="86">
        <f>'R_PTW NEW 2023vs2022'!G10</f>
        <v>2022</v>
      </c>
      <c r="H13" s="210"/>
      <c r="I13" s="84"/>
      <c r="J13" s="85"/>
      <c r="K13" s="85"/>
      <c r="L13" s="85"/>
      <c r="M13" s="85"/>
      <c r="N13" s="85"/>
      <c r="O13" s="84"/>
    </row>
    <row r="14" spans="2:19" ht="19.5" customHeight="1">
      <c r="B14" s="87" t="s">
        <v>35</v>
      </c>
      <c r="C14" s="88">
        <f ca="1">OFFSET(B9,,COUNTA(C9:N9),,)</f>
        <v>2949</v>
      </c>
      <c r="D14" s="88">
        <f ca="1">OFFSET(B8,,COUNTA(C9:N9),,)</f>
        <v>2715</v>
      </c>
      <c r="E14" s="89">
        <f ca="1">+C14/D14-1</f>
        <v>8.6187845303867361E-2</v>
      </c>
      <c r="F14" s="88">
        <f>+O9</f>
        <v>19372</v>
      </c>
      <c r="G14" s="87">
        <f ca="1">SUM(OFFSET(C8,,,,COUNTA(C9:N9)))</f>
        <v>17203</v>
      </c>
      <c r="H14" s="89">
        <f ca="1">+F14/G14-1</f>
        <v>0.12608266000116264</v>
      </c>
      <c r="I14" s="84"/>
      <c r="J14" s="85"/>
      <c r="K14" s="85"/>
      <c r="L14" s="85"/>
      <c r="M14" s="85"/>
      <c r="N14" s="85"/>
      <c r="O14" s="84"/>
    </row>
    <row r="15" spans="2:19">
      <c r="B15" s="90"/>
      <c r="C15" s="91"/>
      <c r="D15" s="90"/>
      <c r="E15" s="92"/>
      <c r="F15" s="84"/>
      <c r="G15" s="84"/>
      <c r="H15" s="84"/>
      <c r="I15" s="84"/>
      <c r="J15" s="85"/>
      <c r="K15" s="85"/>
      <c r="L15" s="85"/>
      <c r="M15" s="85"/>
      <c r="N15" s="85"/>
      <c r="O15" s="84"/>
    </row>
    <row r="40" spans="2:16">
      <c r="B40" s="2" t="s">
        <v>70</v>
      </c>
    </row>
    <row r="41" spans="2:16">
      <c r="B41" s="2"/>
    </row>
    <row r="44" spans="2:16" hidden="1"/>
    <row r="45" spans="2:16" hidden="1">
      <c r="B45" t="s">
        <v>32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8">
        <v>0.53667953667953672</v>
      </c>
      <c r="D46" s="8">
        <v>0.57240204429301533</v>
      </c>
      <c r="E46" s="8">
        <v>0.50808080808080813</v>
      </c>
      <c r="F46" s="8">
        <v>0.38286066584463624</v>
      </c>
      <c r="G46" s="8">
        <v>0.53184281842818426</v>
      </c>
      <c r="H46" s="8">
        <v>0.39175257731958762</v>
      </c>
      <c r="I46" s="8">
        <v>0.33357771260997066</v>
      </c>
      <c r="J46" s="8">
        <v>0.40526315789473683</v>
      </c>
      <c r="K46" s="8">
        <v>0.44</v>
      </c>
      <c r="L46" s="8">
        <v>0.61350844277673544</v>
      </c>
      <c r="M46" s="8">
        <v>0.81818181818181823</v>
      </c>
      <c r="N46" s="8">
        <v>1.1981981981981982</v>
      </c>
      <c r="O46" s="8">
        <v>0.48017950635751683</v>
      </c>
    </row>
    <row r="47" spans="2:16" hidden="1">
      <c r="B47" t="s">
        <v>33</v>
      </c>
      <c r="C47" s="93">
        <v>316</v>
      </c>
      <c r="D47" s="94">
        <v>531</v>
      </c>
      <c r="E47" s="94">
        <v>826</v>
      </c>
      <c r="F47" s="94">
        <v>728</v>
      </c>
      <c r="G47" s="94">
        <v>677</v>
      </c>
      <c r="H47" s="94">
        <v>632</v>
      </c>
      <c r="I47" s="94">
        <v>583</v>
      </c>
      <c r="J47" s="94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8">
        <v>2.1351351351351351</v>
      </c>
      <c r="D48" s="8">
        <v>2.0661478599221792</v>
      </c>
      <c r="E48" s="8">
        <v>0.7428057553956835</v>
      </c>
      <c r="F48" s="8">
        <v>0.4925575101488498</v>
      </c>
      <c r="G48" s="8">
        <v>0.55628594905505346</v>
      </c>
      <c r="H48" s="8">
        <v>0.51930977814297452</v>
      </c>
      <c r="I48" s="8">
        <v>0.52333931777378817</v>
      </c>
      <c r="J48" s="8">
        <v>0.48088779284833538</v>
      </c>
      <c r="K48" s="8">
        <v>0.73897058823529416</v>
      </c>
      <c r="L48" s="8">
        <v>0.66129032258064513</v>
      </c>
      <c r="M48" s="8">
        <v>0.8035714285714286</v>
      </c>
      <c r="N48" s="8">
        <v>1.0711111111111111</v>
      </c>
      <c r="O48" s="8">
        <v>0.6606220589923103</v>
      </c>
      <c r="P48" s="4" t="e">
        <v>#DIV/0!</v>
      </c>
    </row>
    <row r="49" spans="2:16" hidden="1">
      <c r="B49" t="s">
        <v>33</v>
      </c>
      <c r="C49" s="93">
        <v>171</v>
      </c>
      <c r="D49" s="94">
        <v>277</v>
      </c>
      <c r="E49" s="94">
        <v>688</v>
      </c>
      <c r="F49" s="94">
        <v>849</v>
      </c>
      <c r="G49" s="94"/>
      <c r="H49" s="94"/>
      <c r="I49" s="94"/>
      <c r="J49" s="94"/>
      <c r="O49">
        <v>1985</v>
      </c>
    </row>
    <row r="50" spans="2:16" hidden="1">
      <c r="C50" s="8">
        <v>0.70954356846473032</v>
      </c>
      <c r="D50" s="8">
        <v>0.9264214046822743</v>
      </c>
      <c r="E50" s="8">
        <v>0.71443406022845279</v>
      </c>
      <c r="F50" s="8">
        <v>0.57326130992572588</v>
      </c>
      <c r="G50" s="8">
        <v>0</v>
      </c>
      <c r="H50" s="8">
        <v>0</v>
      </c>
      <c r="I50" s="8" t="e">
        <v>#DIV/0!</v>
      </c>
      <c r="J50" s="8" t="e">
        <v>#DIV/0!</v>
      </c>
      <c r="K50" s="8" t="e">
        <v>#DIV/0!</v>
      </c>
      <c r="L50" s="8" t="e">
        <v>#DIV/0!</v>
      </c>
      <c r="M50" s="8" t="e">
        <v>#DIV/0!</v>
      </c>
      <c r="N50" s="8" t="e">
        <v>#DIV/0!</v>
      </c>
      <c r="O50" s="8">
        <v>0.35541629364368843</v>
      </c>
      <c r="P50" s="8"/>
    </row>
    <row r="51" spans="2:16" hidden="1"/>
  </sheetData>
  <mergeCells count="6">
    <mergeCell ref="B2:O2"/>
    <mergeCell ref="B12:B13"/>
    <mergeCell ref="C12:D12"/>
    <mergeCell ref="E12:E13"/>
    <mergeCell ref="F12:G12"/>
    <mergeCell ref="H12:H13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143"/>
  <sheetViews>
    <sheetView showGridLines="0" topLeftCell="J1" zoomScale="80" zoomScaleNormal="80" workbookViewId="0">
      <selection activeCell="S9" sqref="S9"/>
    </sheetView>
  </sheetViews>
  <sheetFormatPr defaultColWidth="9.140625" defaultRowHeight="12.75"/>
  <cols>
    <col min="1" max="1" width="2.42578125" style="7" customWidth="1"/>
    <col min="2" max="2" width="9.7109375" style="7" customWidth="1"/>
    <col min="3" max="3" width="17.28515625" style="7" customWidth="1"/>
    <col min="4" max="4" width="10" style="7" customWidth="1"/>
    <col min="5" max="5" width="10.7109375" style="7" customWidth="1"/>
    <col min="6" max="6" width="9.42578125" style="7" customWidth="1"/>
    <col min="7" max="7" width="10.42578125" style="7" customWidth="1"/>
    <col min="8" max="8" width="12.7109375" style="7" customWidth="1"/>
    <col min="9" max="9" width="3.42578125" style="7" customWidth="1"/>
    <col min="10" max="10" width="23.140625" style="7" customWidth="1"/>
    <col min="11" max="11" width="16.85546875" style="7" bestFit="1" customWidth="1"/>
    <col min="12" max="13" width="8.7109375" style="7" customWidth="1"/>
    <col min="14" max="14" width="9.42578125" style="7" customWidth="1"/>
    <col min="15" max="16" width="8.7109375" style="7" customWidth="1"/>
    <col min="17" max="17" width="3.140625" style="7" customWidth="1"/>
    <col min="18" max="18" width="20.85546875" style="7" customWidth="1"/>
    <col min="19" max="19" width="16.85546875" style="7" bestFit="1" customWidth="1"/>
    <col min="20" max="21" width="8.85546875" style="7" customWidth="1"/>
    <col min="22" max="22" width="9.42578125" style="7" customWidth="1"/>
    <col min="23" max="24" width="8.85546875" style="7" customWidth="1"/>
    <col min="25" max="16384" width="9.140625" style="7"/>
  </cols>
  <sheetData>
    <row r="2" spans="2:24" ht="14.25">
      <c r="B2" s="220" t="s">
        <v>117</v>
      </c>
      <c r="C2" s="220"/>
      <c r="D2" s="220"/>
      <c r="E2" s="220"/>
      <c r="F2" s="220"/>
      <c r="G2" s="220"/>
      <c r="H2" s="220"/>
      <c r="I2" s="95"/>
      <c r="J2" s="221" t="s">
        <v>118</v>
      </c>
      <c r="K2" s="221"/>
      <c r="L2" s="221"/>
      <c r="M2" s="221"/>
      <c r="N2" s="221"/>
      <c r="O2" s="221"/>
      <c r="P2" s="221"/>
      <c r="R2" s="221" t="s">
        <v>119</v>
      </c>
      <c r="S2" s="221"/>
      <c r="T2" s="221"/>
      <c r="U2" s="221"/>
      <c r="V2" s="221"/>
      <c r="W2" s="221"/>
      <c r="X2" s="221"/>
    </row>
    <row r="3" spans="2:24" ht="15" customHeight="1">
      <c r="B3" s="222" t="s">
        <v>51</v>
      </c>
      <c r="C3" s="214" t="s">
        <v>52</v>
      </c>
      <c r="D3" s="214" t="s">
        <v>151</v>
      </c>
      <c r="E3" s="214"/>
      <c r="F3" s="214"/>
      <c r="G3" s="214"/>
      <c r="H3" s="214"/>
      <c r="I3" s="95"/>
      <c r="J3" s="222" t="s">
        <v>53</v>
      </c>
      <c r="K3" s="214" t="s">
        <v>52</v>
      </c>
      <c r="L3" s="214" t="str">
        <f>D3</f>
        <v>January-July</v>
      </c>
      <c r="M3" s="214"/>
      <c r="N3" s="214"/>
      <c r="O3" s="214"/>
      <c r="P3" s="214"/>
      <c r="R3" s="222" t="s">
        <v>43</v>
      </c>
      <c r="S3" s="214" t="s">
        <v>52</v>
      </c>
      <c r="T3" s="214" t="str">
        <f>L3</f>
        <v>January-July</v>
      </c>
      <c r="U3" s="214"/>
      <c r="V3" s="214"/>
      <c r="W3" s="214"/>
      <c r="X3" s="214"/>
    </row>
    <row r="4" spans="2:24" ht="15" customHeight="1">
      <c r="B4" s="222"/>
      <c r="C4" s="214"/>
      <c r="D4" s="96">
        <v>2023</v>
      </c>
      <c r="E4" s="96" t="s">
        <v>54</v>
      </c>
      <c r="F4" s="96">
        <v>2022</v>
      </c>
      <c r="G4" s="96" t="s">
        <v>54</v>
      </c>
      <c r="H4" s="96" t="s">
        <v>55</v>
      </c>
      <c r="I4" s="97"/>
      <c r="J4" s="222"/>
      <c r="K4" s="214"/>
      <c r="L4" s="214">
        <v>2022</v>
      </c>
      <c r="M4" s="214">
        <v>2021</v>
      </c>
      <c r="N4" s="218" t="s">
        <v>56</v>
      </c>
      <c r="O4" s="218" t="s">
        <v>85</v>
      </c>
      <c r="P4" s="218" t="s">
        <v>77</v>
      </c>
      <c r="R4" s="222"/>
      <c r="S4" s="214"/>
      <c r="T4" s="214">
        <v>2022</v>
      </c>
      <c r="U4" s="214">
        <v>2021</v>
      </c>
      <c r="V4" s="218" t="s">
        <v>56</v>
      </c>
      <c r="W4" s="218" t="s">
        <v>85</v>
      </c>
      <c r="X4" s="218" t="s">
        <v>77</v>
      </c>
    </row>
    <row r="5" spans="2:24" ht="12.75" customHeight="1">
      <c r="B5" s="187">
        <v>1</v>
      </c>
      <c r="C5" s="188" t="s">
        <v>25</v>
      </c>
      <c r="D5" s="189">
        <v>4129</v>
      </c>
      <c r="E5" s="98">
        <v>0.21314268015692753</v>
      </c>
      <c r="F5" s="189">
        <v>3219</v>
      </c>
      <c r="G5" s="98">
        <v>0.18711852583851654</v>
      </c>
      <c r="H5" s="98">
        <v>0.28269648959304128</v>
      </c>
      <c r="J5" s="222"/>
      <c r="K5" s="214"/>
      <c r="L5" s="214"/>
      <c r="M5" s="214"/>
      <c r="N5" s="219"/>
      <c r="O5" s="219"/>
      <c r="P5" s="219"/>
      <c r="R5" s="222"/>
      <c r="S5" s="214"/>
      <c r="T5" s="214"/>
      <c r="U5" s="214"/>
      <c r="V5" s="219"/>
      <c r="W5" s="219"/>
      <c r="X5" s="219"/>
    </row>
    <row r="6" spans="2:24" ht="15">
      <c r="B6" s="190">
        <v>2</v>
      </c>
      <c r="C6" s="191" t="s">
        <v>0</v>
      </c>
      <c r="D6" s="192">
        <v>2239</v>
      </c>
      <c r="E6" s="100">
        <v>0.11557918645467685</v>
      </c>
      <c r="F6" s="192">
        <v>1717</v>
      </c>
      <c r="G6" s="100">
        <v>9.9808172993082603E-2</v>
      </c>
      <c r="H6" s="100">
        <v>0.3040186371578335</v>
      </c>
      <c r="J6" s="101" t="s">
        <v>72</v>
      </c>
      <c r="K6" s="243" t="s">
        <v>25</v>
      </c>
      <c r="L6" s="244">
        <v>1750</v>
      </c>
      <c r="M6" s="244">
        <v>1390</v>
      </c>
      <c r="N6" s="102">
        <v>0.25899280575539563</v>
      </c>
      <c r="O6" s="103"/>
      <c r="P6" s="104"/>
      <c r="R6" s="101" t="s">
        <v>44</v>
      </c>
      <c r="S6" s="243" t="s">
        <v>25</v>
      </c>
      <c r="T6" s="244">
        <v>1829</v>
      </c>
      <c r="U6" s="244">
        <v>1330</v>
      </c>
      <c r="V6" s="102">
        <v>0.37518796992481196</v>
      </c>
      <c r="W6" s="103"/>
      <c r="X6" s="104"/>
    </row>
    <row r="7" spans="2:24" ht="15">
      <c r="B7" s="187">
        <v>3</v>
      </c>
      <c r="C7" s="188" t="s">
        <v>24</v>
      </c>
      <c r="D7" s="189">
        <v>2176</v>
      </c>
      <c r="E7" s="98">
        <v>0.11232706999793517</v>
      </c>
      <c r="F7" s="189">
        <v>1978</v>
      </c>
      <c r="G7" s="98">
        <v>0.11497994535836772</v>
      </c>
      <c r="H7" s="98">
        <v>0.10010111223458029</v>
      </c>
      <c r="J7" s="101"/>
      <c r="K7" s="245" t="s">
        <v>26</v>
      </c>
      <c r="L7" s="246">
        <v>1062</v>
      </c>
      <c r="M7" s="246">
        <v>1392</v>
      </c>
      <c r="N7" s="105">
        <v>-0.23706896551724133</v>
      </c>
      <c r="O7" s="106"/>
      <c r="P7" s="107"/>
      <c r="R7" s="101"/>
      <c r="S7" s="245" t="s">
        <v>24</v>
      </c>
      <c r="T7" s="246">
        <v>627</v>
      </c>
      <c r="U7" s="246">
        <v>644</v>
      </c>
      <c r="V7" s="105">
        <v>-2.6397515527950333E-2</v>
      </c>
      <c r="W7" s="106"/>
      <c r="X7" s="107"/>
    </row>
    <row r="8" spans="2:24" ht="15">
      <c r="B8" s="190">
        <v>4</v>
      </c>
      <c r="C8" s="191" t="s">
        <v>26</v>
      </c>
      <c r="D8" s="192">
        <v>1094</v>
      </c>
      <c r="E8" s="100">
        <v>5.6473260375800124E-2</v>
      </c>
      <c r="F8" s="192">
        <v>1392</v>
      </c>
      <c r="G8" s="100">
        <v>8.0916119281520663E-2</v>
      </c>
      <c r="H8" s="100">
        <v>-0.21408045977011492</v>
      </c>
      <c r="J8" s="101"/>
      <c r="K8" s="243" t="s">
        <v>24</v>
      </c>
      <c r="L8" s="244">
        <v>904</v>
      </c>
      <c r="M8" s="244">
        <v>749</v>
      </c>
      <c r="N8" s="102">
        <v>0.20694259012016025</v>
      </c>
      <c r="O8" s="106"/>
      <c r="P8" s="107"/>
      <c r="R8" s="101"/>
      <c r="S8" s="243" t="s">
        <v>78</v>
      </c>
      <c r="T8" s="244">
        <v>531</v>
      </c>
      <c r="U8" s="244">
        <v>474</v>
      </c>
      <c r="V8" s="102">
        <v>0.120253164556962</v>
      </c>
      <c r="W8" s="106"/>
      <c r="X8" s="107"/>
    </row>
    <row r="9" spans="2:24">
      <c r="B9" s="187">
        <v>5</v>
      </c>
      <c r="C9" s="188" t="s">
        <v>27</v>
      </c>
      <c r="D9" s="189">
        <v>822</v>
      </c>
      <c r="E9" s="98">
        <v>4.2432376626058227E-2</v>
      </c>
      <c r="F9" s="189">
        <v>493</v>
      </c>
      <c r="G9" s="98">
        <v>2.865779224553857E-2</v>
      </c>
      <c r="H9" s="98">
        <v>0.66734279918864092</v>
      </c>
      <c r="J9" s="101"/>
      <c r="K9" s="108" t="s">
        <v>146</v>
      </c>
      <c r="L9" s="109">
        <v>4276</v>
      </c>
      <c r="M9" s="109">
        <v>4111</v>
      </c>
      <c r="N9" s="105">
        <v>4.0136219897835002E-2</v>
      </c>
      <c r="O9" s="110"/>
      <c r="P9" s="111"/>
      <c r="R9" s="101"/>
      <c r="S9" s="108" t="s">
        <v>146</v>
      </c>
      <c r="T9" s="109">
        <v>1568</v>
      </c>
      <c r="U9" s="109">
        <v>1618</v>
      </c>
      <c r="V9" s="105">
        <v>-3.0902348578491945E-2</v>
      </c>
      <c r="W9" s="110"/>
      <c r="X9" s="111"/>
    </row>
    <row r="10" spans="2:24">
      <c r="B10" s="190">
        <v>6</v>
      </c>
      <c r="C10" s="191" t="s">
        <v>42</v>
      </c>
      <c r="D10" s="192">
        <v>821</v>
      </c>
      <c r="E10" s="100">
        <v>4.2380755729919471E-2</v>
      </c>
      <c r="F10" s="192">
        <v>615</v>
      </c>
      <c r="G10" s="100">
        <v>3.5749578561878742E-2</v>
      </c>
      <c r="H10" s="100">
        <v>0.33495934959349594</v>
      </c>
      <c r="J10" s="112" t="s">
        <v>72</v>
      </c>
      <c r="K10" s="113"/>
      <c r="L10" s="247">
        <v>7992</v>
      </c>
      <c r="M10" s="247">
        <v>7642</v>
      </c>
      <c r="N10" s="248">
        <v>4.5799528919131083E-2</v>
      </c>
      <c r="O10" s="114">
        <v>0.41255420194094572</v>
      </c>
      <c r="P10" s="114">
        <v>0.44422484450386562</v>
      </c>
      <c r="R10" s="112" t="s">
        <v>60</v>
      </c>
      <c r="S10" s="113"/>
      <c r="T10" s="247">
        <v>4555</v>
      </c>
      <c r="U10" s="247">
        <v>4066</v>
      </c>
      <c r="V10" s="248">
        <v>0.12026561731431373</v>
      </c>
      <c r="W10" s="114">
        <v>0.235133181912038</v>
      </c>
      <c r="X10" s="114">
        <v>0.23635412428064873</v>
      </c>
    </row>
    <row r="11" spans="2:24" ht="15">
      <c r="B11" s="187">
        <v>7</v>
      </c>
      <c r="C11" s="188" t="s">
        <v>30</v>
      </c>
      <c r="D11" s="189">
        <v>756</v>
      </c>
      <c r="E11" s="98">
        <v>3.9025397480900267E-2</v>
      </c>
      <c r="F11" s="189">
        <v>606</v>
      </c>
      <c r="G11" s="98">
        <v>3.5226413997558569E-2</v>
      </c>
      <c r="H11" s="98">
        <v>0.24752475247524752</v>
      </c>
      <c r="J11" s="101" t="s">
        <v>73</v>
      </c>
      <c r="K11" s="249" t="s">
        <v>30</v>
      </c>
      <c r="L11" s="244">
        <v>43</v>
      </c>
      <c r="M11" s="244">
        <v>58</v>
      </c>
      <c r="N11" s="102">
        <v>-0.25862068965517238</v>
      </c>
      <c r="O11" s="103"/>
      <c r="P11" s="104"/>
      <c r="R11" s="101" t="s">
        <v>45</v>
      </c>
      <c r="S11" s="249" t="s">
        <v>26</v>
      </c>
      <c r="T11" s="244">
        <v>404</v>
      </c>
      <c r="U11" s="244">
        <v>593</v>
      </c>
      <c r="V11" s="102">
        <v>-0.31871838111298478</v>
      </c>
      <c r="W11" s="103"/>
      <c r="X11" s="104"/>
    </row>
    <row r="12" spans="2:24" ht="15">
      <c r="B12" s="190">
        <v>8</v>
      </c>
      <c r="C12" s="191" t="s">
        <v>82</v>
      </c>
      <c r="D12" s="192">
        <v>740</v>
      </c>
      <c r="E12" s="100">
        <v>3.8199463142680155E-2</v>
      </c>
      <c r="F12" s="192">
        <v>618</v>
      </c>
      <c r="G12" s="100">
        <v>3.5923966749985464E-2</v>
      </c>
      <c r="H12" s="100">
        <v>0.19741100323624594</v>
      </c>
      <c r="J12" s="101"/>
      <c r="K12" s="250" t="s">
        <v>67</v>
      </c>
      <c r="L12" s="246">
        <v>39</v>
      </c>
      <c r="M12" s="246">
        <v>29</v>
      </c>
      <c r="N12" s="105">
        <v>0.34482758620689657</v>
      </c>
      <c r="O12" s="106"/>
      <c r="P12" s="107"/>
      <c r="R12" s="101"/>
      <c r="S12" s="250" t="s">
        <v>25</v>
      </c>
      <c r="T12" s="246">
        <v>226</v>
      </c>
      <c r="U12" s="246">
        <v>244</v>
      </c>
      <c r="V12" s="105">
        <v>-7.3770491803278659E-2</v>
      </c>
      <c r="W12" s="106"/>
      <c r="X12" s="107"/>
    </row>
    <row r="13" spans="2:24" ht="15">
      <c r="B13" s="187">
        <v>9</v>
      </c>
      <c r="C13" s="188" t="s">
        <v>68</v>
      </c>
      <c r="D13" s="189">
        <v>693</v>
      </c>
      <c r="E13" s="98">
        <v>3.5773281024158582E-2</v>
      </c>
      <c r="F13" s="189">
        <v>578</v>
      </c>
      <c r="G13" s="98">
        <v>3.3598790908562458E-2</v>
      </c>
      <c r="H13" s="98">
        <v>0.19896193771626303</v>
      </c>
      <c r="J13" s="101"/>
      <c r="K13" s="249" t="s">
        <v>42</v>
      </c>
      <c r="L13" s="244">
        <v>37</v>
      </c>
      <c r="M13" s="244"/>
      <c r="N13" s="102"/>
      <c r="O13" s="106"/>
      <c r="P13" s="107"/>
      <c r="R13" s="101"/>
      <c r="S13" s="249" t="s">
        <v>99</v>
      </c>
      <c r="T13" s="244">
        <v>218</v>
      </c>
      <c r="U13" s="244">
        <v>178</v>
      </c>
      <c r="V13" s="102">
        <v>0.22471910112359561</v>
      </c>
      <c r="W13" s="106"/>
      <c r="X13" s="107"/>
    </row>
    <row r="14" spans="2:24">
      <c r="B14" s="190">
        <v>10</v>
      </c>
      <c r="C14" s="191" t="s">
        <v>78</v>
      </c>
      <c r="D14" s="192">
        <v>531</v>
      </c>
      <c r="E14" s="100">
        <v>2.741069584967995E-2</v>
      </c>
      <c r="F14" s="192">
        <v>474</v>
      </c>
      <c r="G14" s="100">
        <v>2.755333372086264E-2</v>
      </c>
      <c r="H14" s="100">
        <v>0.120253164556962</v>
      </c>
      <c r="J14" s="101"/>
      <c r="K14" s="108" t="s">
        <v>146</v>
      </c>
      <c r="L14" s="109">
        <v>65</v>
      </c>
      <c r="M14" s="109">
        <v>72</v>
      </c>
      <c r="N14" s="105">
        <v>-9.722222222222221E-2</v>
      </c>
      <c r="O14" s="110"/>
      <c r="P14" s="111"/>
      <c r="R14" s="101"/>
      <c r="S14" s="108" t="s">
        <v>146</v>
      </c>
      <c r="T14" s="109">
        <v>600</v>
      </c>
      <c r="U14" s="109">
        <v>654</v>
      </c>
      <c r="V14" s="105">
        <v>-8.256880733944949E-2</v>
      </c>
      <c r="W14" s="110"/>
      <c r="X14" s="111"/>
    </row>
    <row r="15" spans="2:24">
      <c r="B15" s="215" t="s">
        <v>58</v>
      </c>
      <c r="C15" s="215"/>
      <c r="D15" s="115">
        <v>14001</v>
      </c>
      <c r="E15" s="116">
        <v>0.72274416683873643</v>
      </c>
      <c r="F15" s="115">
        <v>11690</v>
      </c>
      <c r="G15" s="116">
        <v>0.67953263965587396</v>
      </c>
      <c r="H15" s="117">
        <v>0.19769033361847743</v>
      </c>
      <c r="J15" s="112" t="s">
        <v>73</v>
      </c>
      <c r="K15" s="113"/>
      <c r="L15" s="247">
        <v>184</v>
      </c>
      <c r="M15" s="247">
        <v>159</v>
      </c>
      <c r="N15" s="248">
        <v>0.15723270440251569</v>
      </c>
      <c r="O15" s="114">
        <v>9.4982448895312814E-3</v>
      </c>
      <c r="P15" s="114">
        <v>9.2425739696564545E-3</v>
      </c>
      <c r="R15" s="112" t="s">
        <v>61</v>
      </c>
      <c r="S15" s="113"/>
      <c r="T15" s="247">
        <v>1448</v>
      </c>
      <c r="U15" s="247">
        <v>1669</v>
      </c>
      <c r="V15" s="248">
        <v>-0.13241461953265432</v>
      </c>
      <c r="W15" s="114">
        <v>7.4747057608920087E-2</v>
      </c>
      <c r="X15" s="114">
        <v>9.7017961983374992E-2</v>
      </c>
    </row>
    <row r="16" spans="2:24" ht="15">
      <c r="B16" s="215" t="s">
        <v>59</v>
      </c>
      <c r="C16" s="215"/>
      <c r="D16" s="115">
        <v>5371</v>
      </c>
      <c r="E16" s="116">
        <v>0.27725583316126368</v>
      </c>
      <c r="F16" s="115">
        <v>5513</v>
      </c>
      <c r="G16" s="116">
        <v>0.32046736034412604</v>
      </c>
      <c r="H16" s="117">
        <v>-2.5757300925086213E-2</v>
      </c>
      <c r="J16" s="101" t="s">
        <v>74</v>
      </c>
      <c r="K16" s="243" t="s">
        <v>25</v>
      </c>
      <c r="L16" s="244">
        <v>856</v>
      </c>
      <c r="M16" s="244">
        <v>812</v>
      </c>
      <c r="N16" s="102">
        <v>5.4187192118226646E-2</v>
      </c>
      <c r="O16" s="103"/>
      <c r="P16" s="104"/>
      <c r="R16" s="101" t="s">
        <v>46</v>
      </c>
      <c r="S16" s="249" t="s">
        <v>24</v>
      </c>
      <c r="T16" s="244">
        <v>807</v>
      </c>
      <c r="U16" s="244">
        <v>578</v>
      </c>
      <c r="V16" s="102">
        <v>0.39619377162629754</v>
      </c>
      <c r="W16" s="103"/>
      <c r="X16" s="104"/>
    </row>
    <row r="17" spans="2:24" ht="15">
      <c r="B17" s="216" t="s">
        <v>57</v>
      </c>
      <c r="C17" s="216"/>
      <c r="D17" s="193">
        <v>19372</v>
      </c>
      <c r="E17" s="118">
        <v>1</v>
      </c>
      <c r="F17" s="193">
        <v>17203</v>
      </c>
      <c r="G17" s="118">
        <v>0.99999999999999911</v>
      </c>
      <c r="H17" s="242">
        <v>0.12608266000116264</v>
      </c>
      <c r="J17" s="101"/>
      <c r="K17" s="245" t="s">
        <v>30</v>
      </c>
      <c r="L17" s="246">
        <v>327</v>
      </c>
      <c r="M17" s="246">
        <v>257</v>
      </c>
      <c r="N17" s="105">
        <v>0.27237354085603105</v>
      </c>
      <c r="O17" s="106"/>
      <c r="P17" s="107"/>
      <c r="R17" s="101"/>
      <c r="S17" s="250" t="s">
        <v>25</v>
      </c>
      <c r="T17" s="246">
        <v>773</v>
      </c>
      <c r="U17" s="246">
        <v>644</v>
      </c>
      <c r="V17" s="105">
        <v>0.20031055900621109</v>
      </c>
      <c r="W17" s="106"/>
      <c r="X17" s="107"/>
    </row>
    <row r="18" spans="2:24" ht="15">
      <c r="B18" s="217" t="s">
        <v>70</v>
      </c>
      <c r="C18" s="217"/>
      <c r="D18" s="217"/>
      <c r="E18" s="217"/>
      <c r="F18" s="217"/>
      <c r="G18" s="217"/>
      <c r="H18" s="217"/>
      <c r="J18" s="101"/>
      <c r="K18" s="243" t="s">
        <v>152</v>
      </c>
      <c r="L18" s="244">
        <v>212</v>
      </c>
      <c r="M18" s="244">
        <v>324</v>
      </c>
      <c r="N18" s="102">
        <v>-0.34567901234567899</v>
      </c>
      <c r="O18" s="106"/>
      <c r="P18" s="107"/>
      <c r="R18" s="101"/>
      <c r="S18" s="249" t="s">
        <v>42</v>
      </c>
      <c r="T18" s="244">
        <v>640</v>
      </c>
      <c r="U18" s="244">
        <v>604</v>
      </c>
      <c r="V18" s="102">
        <v>5.9602649006622599E-2</v>
      </c>
      <c r="W18" s="106"/>
      <c r="X18" s="107"/>
    </row>
    <row r="19" spans="2:24">
      <c r="B19" s="213" t="s">
        <v>40</v>
      </c>
      <c r="C19" s="213"/>
      <c r="D19" s="213"/>
      <c r="E19" s="213"/>
      <c r="F19" s="213"/>
      <c r="G19" s="213"/>
      <c r="H19" s="213"/>
      <c r="J19" s="101"/>
      <c r="K19" s="108" t="s">
        <v>146</v>
      </c>
      <c r="L19" s="109">
        <v>1150</v>
      </c>
      <c r="M19" s="109">
        <v>1085</v>
      </c>
      <c r="N19" s="105">
        <v>5.9907834101382562E-2</v>
      </c>
      <c r="O19" s="110"/>
      <c r="P19" s="111"/>
      <c r="R19" s="101"/>
      <c r="S19" s="108" t="s">
        <v>146</v>
      </c>
      <c r="T19" s="109">
        <v>3525</v>
      </c>
      <c r="U19" s="109">
        <v>3511</v>
      </c>
      <c r="V19" s="105">
        <v>3.9874679578466576E-3</v>
      </c>
      <c r="W19" s="110"/>
      <c r="X19" s="111"/>
    </row>
    <row r="20" spans="2:24">
      <c r="B20" s="213"/>
      <c r="C20" s="213"/>
      <c r="D20" s="213"/>
      <c r="E20" s="213"/>
      <c r="F20" s="213"/>
      <c r="G20" s="213"/>
      <c r="H20" s="213"/>
      <c r="J20" s="112" t="s">
        <v>74</v>
      </c>
      <c r="K20" s="113"/>
      <c r="L20" s="247">
        <v>2545</v>
      </c>
      <c r="M20" s="247">
        <v>2478</v>
      </c>
      <c r="N20" s="248">
        <v>2.7037933817594784E-2</v>
      </c>
      <c r="O20" s="114">
        <v>0.1313751806731365</v>
      </c>
      <c r="P20" s="114">
        <v>0.14404464337615533</v>
      </c>
      <c r="R20" s="112" t="s">
        <v>62</v>
      </c>
      <c r="S20" s="112"/>
      <c r="T20" s="247">
        <v>5745</v>
      </c>
      <c r="U20" s="247">
        <v>5337</v>
      </c>
      <c r="V20" s="248">
        <v>7.644744238336143E-2</v>
      </c>
      <c r="W20" s="114">
        <v>0.29656204831715877</v>
      </c>
      <c r="X20" s="114">
        <v>0.31023658664186476</v>
      </c>
    </row>
    <row r="21" spans="2:24" ht="12.75" customHeight="1">
      <c r="J21" s="101" t="s">
        <v>75</v>
      </c>
      <c r="K21" s="249" t="s">
        <v>24</v>
      </c>
      <c r="L21" s="244">
        <v>709</v>
      </c>
      <c r="M21" s="244">
        <v>785</v>
      </c>
      <c r="N21" s="102">
        <v>-9.68152866242038E-2</v>
      </c>
      <c r="O21" s="103"/>
      <c r="P21" s="104"/>
      <c r="R21" s="101" t="s">
        <v>80</v>
      </c>
      <c r="S21" s="249" t="s">
        <v>27</v>
      </c>
      <c r="T21" s="244">
        <v>67</v>
      </c>
      <c r="U21" s="244">
        <v>38</v>
      </c>
      <c r="V21" s="102">
        <v>0.76315789473684204</v>
      </c>
      <c r="W21" s="103"/>
      <c r="X21" s="104"/>
    </row>
    <row r="22" spans="2:24" ht="15">
      <c r="J22" s="101"/>
      <c r="K22" s="250" t="s">
        <v>25</v>
      </c>
      <c r="L22" s="246">
        <v>578</v>
      </c>
      <c r="M22" s="246">
        <v>469</v>
      </c>
      <c r="N22" s="105">
        <v>0.23240938166311298</v>
      </c>
      <c r="O22" s="106"/>
      <c r="P22" s="107"/>
      <c r="R22" s="101"/>
      <c r="S22" s="250" t="s">
        <v>29</v>
      </c>
      <c r="T22" s="246">
        <v>51</v>
      </c>
      <c r="U22" s="246">
        <v>26</v>
      </c>
      <c r="V22" s="105">
        <v>0.96153846153846145</v>
      </c>
      <c r="W22" s="106"/>
      <c r="X22" s="107"/>
    </row>
    <row r="23" spans="2:24" ht="15">
      <c r="B23" s="119"/>
      <c r="C23" s="119"/>
      <c r="D23" s="119"/>
      <c r="E23" s="119"/>
      <c r="F23" s="119"/>
      <c r="G23" s="119"/>
      <c r="H23" s="119"/>
      <c r="J23" s="101"/>
      <c r="K23" s="249" t="s">
        <v>27</v>
      </c>
      <c r="L23" s="244">
        <v>297</v>
      </c>
      <c r="M23" s="244">
        <v>250</v>
      </c>
      <c r="N23" s="102">
        <v>0.18799999999999994</v>
      </c>
      <c r="O23" s="106"/>
      <c r="P23" s="107"/>
      <c r="R23" s="101"/>
      <c r="S23" s="249" t="s">
        <v>0</v>
      </c>
      <c r="T23" s="244">
        <v>43</v>
      </c>
      <c r="U23" s="244">
        <v>21</v>
      </c>
      <c r="V23" s="102">
        <v>1.0476190476190474</v>
      </c>
      <c r="W23" s="106"/>
      <c r="X23" s="107"/>
    </row>
    <row r="24" spans="2:24">
      <c r="B24" s="119"/>
      <c r="C24" s="119"/>
      <c r="D24" s="119"/>
      <c r="E24" s="119"/>
      <c r="F24" s="119"/>
      <c r="G24" s="119"/>
      <c r="H24" s="119"/>
      <c r="J24" s="101"/>
      <c r="K24" s="108" t="s">
        <v>146</v>
      </c>
      <c r="L24" s="109">
        <v>795</v>
      </c>
      <c r="M24" s="109">
        <v>586</v>
      </c>
      <c r="N24" s="105">
        <v>0.35665529010238917</v>
      </c>
      <c r="O24" s="110"/>
      <c r="P24" s="111"/>
      <c r="R24" s="101"/>
      <c r="S24" s="108" t="s">
        <v>146</v>
      </c>
      <c r="T24" s="109">
        <v>6</v>
      </c>
      <c r="U24" s="109">
        <v>3</v>
      </c>
      <c r="V24" s="105">
        <v>1</v>
      </c>
      <c r="W24" s="110"/>
      <c r="X24" s="111"/>
    </row>
    <row r="25" spans="2:24">
      <c r="B25" s="119"/>
      <c r="C25" s="119"/>
      <c r="D25" s="119"/>
      <c r="E25" s="119"/>
      <c r="F25" s="119"/>
      <c r="G25" s="119"/>
      <c r="H25" s="119"/>
      <c r="J25" s="112" t="s">
        <v>75</v>
      </c>
      <c r="K25" s="113"/>
      <c r="L25" s="247">
        <v>2379</v>
      </c>
      <c r="M25" s="247">
        <v>2090</v>
      </c>
      <c r="N25" s="248">
        <v>0.13827751196172255</v>
      </c>
      <c r="O25" s="114">
        <v>0.12280611191410283</v>
      </c>
      <c r="P25" s="114">
        <v>0.12149043771435215</v>
      </c>
      <c r="R25" s="112" t="s">
        <v>81</v>
      </c>
      <c r="S25" s="113"/>
      <c r="T25" s="247">
        <v>167</v>
      </c>
      <c r="U25" s="247">
        <v>88</v>
      </c>
      <c r="V25" s="248">
        <v>0.89772727272727271</v>
      </c>
      <c r="W25" s="114">
        <v>8.6206896551724137E-3</v>
      </c>
      <c r="X25" s="114">
        <v>5.1153868511306169E-3</v>
      </c>
    </row>
    <row r="26" spans="2:24" ht="15">
      <c r="B26" s="119"/>
      <c r="C26" s="119"/>
      <c r="D26" s="119"/>
      <c r="E26" s="119"/>
      <c r="F26" s="119"/>
      <c r="G26" s="119"/>
      <c r="H26" s="119"/>
      <c r="J26" s="101" t="s">
        <v>97</v>
      </c>
      <c r="K26" s="243" t="s">
        <v>0</v>
      </c>
      <c r="L26" s="244">
        <v>630</v>
      </c>
      <c r="M26" s="244">
        <v>402</v>
      </c>
      <c r="N26" s="102">
        <v>0.56716417910447769</v>
      </c>
      <c r="O26" s="103"/>
      <c r="P26" s="104"/>
      <c r="R26" s="101" t="s">
        <v>47</v>
      </c>
      <c r="S26" s="249" t="s">
        <v>25</v>
      </c>
      <c r="T26" s="244">
        <v>167</v>
      </c>
      <c r="U26" s="244">
        <v>153</v>
      </c>
      <c r="V26" s="102">
        <v>9.1503267973856106E-2</v>
      </c>
      <c r="W26" s="103"/>
      <c r="X26" s="104"/>
    </row>
    <row r="27" spans="2:24" ht="15">
      <c r="B27" s="119"/>
      <c r="C27" s="119"/>
      <c r="D27" s="119"/>
      <c r="E27" s="119"/>
      <c r="F27" s="119"/>
      <c r="G27" s="119"/>
      <c r="H27" s="119"/>
      <c r="J27" s="101"/>
      <c r="K27" s="245" t="s">
        <v>24</v>
      </c>
      <c r="L27" s="246">
        <v>379</v>
      </c>
      <c r="M27" s="246">
        <v>251</v>
      </c>
      <c r="N27" s="105">
        <v>0.50996015936254979</v>
      </c>
      <c r="O27" s="106"/>
      <c r="P27" s="107"/>
      <c r="R27" s="101"/>
      <c r="S27" s="250" t="s">
        <v>24</v>
      </c>
      <c r="T27" s="246">
        <v>145</v>
      </c>
      <c r="U27" s="246">
        <v>165</v>
      </c>
      <c r="V27" s="105">
        <v>-0.12121212121212122</v>
      </c>
      <c r="W27" s="106"/>
      <c r="X27" s="107"/>
    </row>
    <row r="28" spans="2:24" ht="15">
      <c r="B28" s="119"/>
      <c r="C28" s="119"/>
      <c r="D28" s="119"/>
      <c r="E28" s="119"/>
      <c r="F28" s="119"/>
      <c r="G28" s="119"/>
      <c r="H28" s="119"/>
      <c r="J28" s="101"/>
      <c r="K28" s="243" t="s">
        <v>82</v>
      </c>
      <c r="L28" s="244">
        <v>352</v>
      </c>
      <c r="M28" s="244">
        <v>260</v>
      </c>
      <c r="N28" s="102">
        <v>0.35384615384615392</v>
      </c>
      <c r="O28" s="106"/>
      <c r="P28" s="107"/>
      <c r="R28" s="101"/>
      <c r="S28" s="249" t="s">
        <v>0</v>
      </c>
      <c r="T28" s="244">
        <v>96</v>
      </c>
      <c r="U28" s="244">
        <v>66</v>
      </c>
      <c r="V28" s="102">
        <v>0.45454545454545459</v>
      </c>
      <c r="W28" s="106"/>
      <c r="X28" s="107"/>
    </row>
    <row r="29" spans="2:24" ht="12.75" customHeight="1">
      <c r="B29" s="119"/>
      <c r="C29" s="119"/>
      <c r="D29" s="119"/>
      <c r="E29" s="119"/>
      <c r="F29" s="119"/>
      <c r="G29" s="119"/>
      <c r="H29" s="119"/>
      <c r="I29" s="120"/>
      <c r="J29" s="101"/>
      <c r="K29" s="108" t="s">
        <v>146</v>
      </c>
      <c r="L29" s="109">
        <v>1230</v>
      </c>
      <c r="M29" s="109">
        <v>702</v>
      </c>
      <c r="N29" s="105">
        <v>0.75213675213675213</v>
      </c>
      <c r="O29" s="110"/>
      <c r="P29" s="111"/>
      <c r="R29" s="101"/>
      <c r="S29" s="108" t="s">
        <v>146</v>
      </c>
      <c r="T29" s="109">
        <v>240</v>
      </c>
      <c r="U29" s="109">
        <v>172</v>
      </c>
      <c r="V29" s="105">
        <v>0.39534883720930236</v>
      </c>
      <c r="W29" s="110"/>
      <c r="X29" s="111"/>
    </row>
    <row r="30" spans="2:24">
      <c r="B30" s="119"/>
      <c r="C30" s="119"/>
      <c r="D30" s="119"/>
      <c r="E30" s="119"/>
      <c r="F30" s="119"/>
      <c r="G30" s="119"/>
      <c r="H30" s="119"/>
      <c r="J30" s="112" t="s">
        <v>97</v>
      </c>
      <c r="K30" s="112"/>
      <c r="L30" s="247">
        <v>2591</v>
      </c>
      <c r="M30" s="247">
        <v>1615</v>
      </c>
      <c r="N30" s="248">
        <v>0.60433436532507745</v>
      </c>
      <c r="O30" s="114">
        <v>0.1337497418955193</v>
      </c>
      <c r="P30" s="114">
        <v>9.3878974597453937E-2</v>
      </c>
      <c r="R30" s="112" t="s">
        <v>63</v>
      </c>
      <c r="S30" s="113"/>
      <c r="T30" s="247">
        <v>648</v>
      </c>
      <c r="U30" s="247">
        <v>556</v>
      </c>
      <c r="V30" s="248">
        <v>0.16546762589928066</v>
      </c>
      <c r="W30" s="114">
        <v>3.3450340697914513E-2</v>
      </c>
      <c r="X30" s="114">
        <v>3.2319944195779805E-2</v>
      </c>
    </row>
    <row r="31" spans="2:24" ht="15">
      <c r="B31" s="119"/>
      <c r="C31" s="119"/>
      <c r="D31" s="119"/>
      <c r="E31" s="119"/>
      <c r="F31" s="119"/>
      <c r="G31" s="119"/>
      <c r="H31" s="119"/>
      <c r="J31" s="101" t="s">
        <v>96</v>
      </c>
      <c r="K31" s="243" t="s">
        <v>0</v>
      </c>
      <c r="L31" s="244">
        <v>1362</v>
      </c>
      <c r="M31" s="244">
        <v>1053</v>
      </c>
      <c r="N31" s="102">
        <v>0.29344729344729337</v>
      </c>
      <c r="O31" s="103"/>
      <c r="P31" s="104"/>
      <c r="R31" s="101" t="s">
        <v>48</v>
      </c>
      <c r="S31" s="249" t="s">
        <v>0</v>
      </c>
      <c r="T31" s="244">
        <v>387</v>
      </c>
      <c r="U31" s="244">
        <v>300</v>
      </c>
      <c r="V31" s="102">
        <v>0.29000000000000004</v>
      </c>
      <c r="W31" s="103"/>
      <c r="X31" s="104"/>
    </row>
    <row r="32" spans="2:24" ht="15">
      <c r="B32" s="119"/>
      <c r="C32" s="119"/>
      <c r="D32" s="119"/>
      <c r="E32" s="119"/>
      <c r="F32" s="119"/>
      <c r="G32" s="119"/>
      <c r="H32" s="119"/>
      <c r="J32" s="101"/>
      <c r="K32" s="245" t="s">
        <v>25</v>
      </c>
      <c r="L32" s="246">
        <v>598</v>
      </c>
      <c r="M32" s="246">
        <v>525</v>
      </c>
      <c r="N32" s="105">
        <v>0.13904761904761909</v>
      </c>
      <c r="O32" s="106"/>
      <c r="P32" s="107"/>
      <c r="R32" s="101"/>
      <c r="S32" s="250" t="s">
        <v>24</v>
      </c>
      <c r="T32" s="246">
        <v>298</v>
      </c>
      <c r="U32" s="246">
        <v>251</v>
      </c>
      <c r="V32" s="105">
        <v>0.18725099601593631</v>
      </c>
      <c r="W32" s="106"/>
      <c r="X32" s="107"/>
    </row>
    <row r="33" spans="2:24" ht="15">
      <c r="B33" s="119"/>
      <c r="C33" s="119"/>
      <c r="D33" s="119"/>
      <c r="E33" s="119"/>
      <c r="F33" s="119"/>
      <c r="G33" s="119"/>
      <c r="H33" s="119"/>
      <c r="J33" s="101"/>
      <c r="K33" s="243" t="s">
        <v>99</v>
      </c>
      <c r="L33" s="244">
        <v>360</v>
      </c>
      <c r="M33" s="244">
        <v>408</v>
      </c>
      <c r="N33" s="102">
        <v>-0.11764705882352944</v>
      </c>
      <c r="O33" s="106"/>
      <c r="P33" s="107"/>
      <c r="R33" s="101"/>
      <c r="S33" s="249" t="s">
        <v>68</v>
      </c>
      <c r="T33" s="244">
        <v>204</v>
      </c>
      <c r="U33" s="244">
        <v>72</v>
      </c>
      <c r="V33" s="102">
        <v>1.8333333333333335</v>
      </c>
      <c r="W33" s="106"/>
      <c r="X33" s="107"/>
    </row>
    <row r="34" spans="2:24">
      <c r="B34" s="119"/>
      <c r="C34" s="119"/>
      <c r="D34" s="119"/>
      <c r="E34" s="119"/>
      <c r="F34" s="119"/>
      <c r="G34" s="119"/>
      <c r="H34" s="119"/>
      <c r="J34" s="101"/>
      <c r="K34" s="108" t="s">
        <v>146</v>
      </c>
      <c r="L34" s="109">
        <v>1022</v>
      </c>
      <c r="M34" s="109">
        <v>847</v>
      </c>
      <c r="N34" s="105">
        <v>0.20661157024793386</v>
      </c>
      <c r="O34" s="110"/>
      <c r="P34" s="111"/>
      <c r="R34" s="101"/>
      <c r="S34" s="108" t="s">
        <v>146</v>
      </c>
      <c r="T34" s="109">
        <v>739</v>
      </c>
      <c r="U34" s="109">
        <v>608</v>
      </c>
      <c r="V34" s="105">
        <v>0.21546052631578938</v>
      </c>
      <c r="W34" s="110"/>
      <c r="X34" s="111"/>
    </row>
    <row r="35" spans="2:24">
      <c r="B35" s="119"/>
      <c r="C35" s="119"/>
      <c r="D35" s="119"/>
      <c r="E35" s="119"/>
      <c r="F35" s="119"/>
      <c r="G35" s="119"/>
      <c r="H35" s="119"/>
      <c r="J35" s="112" t="s">
        <v>98</v>
      </c>
      <c r="K35" s="112"/>
      <c r="L35" s="247">
        <v>3342</v>
      </c>
      <c r="M35" s="247">
        <v>2833</v>
      </c>
      <c r="N35" s="248">
        <v>0.17966819625838326</v>
      </c>
      <c r="O35" s="114">
        <v>0.17251703489572578</v>
      </c>
      <c r="P35" s="114">
        <v>0.16468057896878452</v>
      </c>
      <c r="R35" s="112" t="s">
        <v>64</v>
      </c>
      <c r="S35" s="113"/>
      <c r="T35" s="247">
        <v>1628</v>
      </c>
      <c r="U35" s="247">
        <v>1231</v>
      </c>
      <c r="V35" s="248">
        <v>0.32250203086921192</v>
      </c>
      <c r="W35" s="114">
        <v>8.4038818913896349E-2</v>
      </c>
      <c r="X35" s="114">
        <v>7.1557286519793054E-2</v>
      </c>
    </row>
    <row r="36" spans="2:24" ht="15">
      <c r="B36" s="119"/>
      <c r="C36" s="119"/>
      <c r="D36" s="119"/>
      <c r="E36" s="119"/>
      <c r="F36" s="119"/>
      <c r="G36" s="119"/>
      <c r="H36" s="119"/>
      <c r="J36" s="101" t="s">
        <v>71</v>
      </c>
      <c r="K36" s="243" t="s">
        <v>145</v>
      </c>
      <c r="L36" s="244">
        <v>62</v>
      </c>
      <c r="M36" s="244">
        <v>10</v>
      </c>
      <c r="N36" s="102">
        <v>5.2</v>
      </c>
      <c r="O36" s="103"/>
      <c r="P36" s="104"/>
      <c r="R36" s="101" t="s">
        <v>49</v>
      </c>
      <c r="S36" s="249" t="s">
        <v>0</v>
      </c>
      <c r="T36" s="244">
        <v>1139</v>
      </c>
      <c r="U36" s="244">
        <v>880</v>
      </c>
      <c r="V36" s="102">
        <v>0.29431818181818192</v>
      </c>
      <c r="W36" s="103"/>
      <c r="X36" s="104"/>
    </row>
    <row r="37" spans="2:24" ht="12.75" customHeight="1">
      <c r="B37" s="119"/>
      <c r="C37" s="119"/>
      <c r="D37" s="119"/>
      <c r="E37" s="119"/>
      <c r="F37" s="119"/>
      <c r="G37" s="119"/>
      <c r="H37" s="119"/>
      <c r="J37" s="101"/>
      <c r="K37" s="245" t="s">
        <v>0</v>
      </c>
      <c r="L37" s="246">
        <v>51</v>
      </c>
      <c r="M37" s="246">
        <v>29</v>
      </c>
      <c r="N37" s="105">
        <v>0.75862068965517238</v>
      </c>
      <c r="O37" s="106"/>
      <c r="P37" s="107"/>
      <c r="R37" s="101"/>
      <c r="S37" s="250" t="s">
        <v>25</v>
      </c>
      <c r="T37" s="246">
        <v>767</v>
      </c>
      <c r="U37" s="246">
        <v>492</v>
      </c>
      <c r="V37" s="105">
        <v>0.55894308943089421</v>
      </c>
      <c r="W37" s="106"/>
      <c r="X37" s="107"/>
    </row>
    <row r="38" spans="2:24" ht="12.75" customHeight="1">
      <c r="B38" s="119"/>
      <c r="C38" s="119"/>
      <c r="D38" s="119"/>
      <c r="E38" s="119"/>
      <c r="F38" s="119"/>
      <c r="G38" s="119"/>
      <c r="H38" s="119"/>
      <c r="J38" s="101"/>
      <c r="K38" s="243" t="s">
        <v>101</v>
      </c>
      <c r="L38" s="244">
        <v>43</v>
      </c>
      <c r="M38" s="244">
        <v>57</v>
      </c>
      <c r="N38" s="102">
        <v>-0.24561403508771928</v>
      </c>
      <c r="O38" s="106"/>
      <c r="P38" s="107"/>
      <c r="R38" s="101"/>
      <c r="S38" s="249" t="s">
        <v>82</v>
      </c>
      <c r="T38" s="244">
        <v>385</v>
      </c>
      <c r="U38" s="244">
        <v>310</v>
      </c>
      <c r="V38" s="102">
        <v>0.24193548387096775</v>
      </c>
      <c r="W38" s="106"/>
      <c r="X38" s="107"/>
    </row>
    <row r="39" spans="2:24" ht="12.75" customHeight="1">
      <c r="B39" s="119"/>
      <c r="C39" s="119"/>
      <c r="D39" s="119"/>
      <c r="E39" s="119"/>
      <c r="F39" s="119"/>
      <c r="G39" s="119"/>
      <c r="H39" s="119"/>
      <c r="J39" s="101"/>
      <c r="K39" s="108" t="s">
        <v>146</v>
      </c>
      <c r="L39" s="109">
        <v>183</v>
      </c>
      <c r="M39" s="109">
        <v>290</v>
      </c>
      <c r="N39" s="105">
        <v>-0.36896551724137927</v>
      </c>
      <c r="O39" s="110"/>
      <c r="P39" s="111"/>
      <c r="R39" s="101"/>
      <c r="S39" s="108" t="s">
        <v>146</v>
      </c>
      <c r="T39" s="109">
        <v>1731</v>
      </c>
      <c r="U39" s="109">
        <v>1604</v>
      </c>
      <c r="V39" s="102">
        <v>7.9177057356608405E-2</v>
      </c>
      <c r="W39" s="110"/>
      <c r="X39" s="111"/>
    </row>
    <row r="40" spans="2:24" ht="12.75" customHeight="1">
      <c r="B40" s="119"/>
      <c r="C40" s="119"/>
      <c r="D40" s="119"/>
      <c r="E40" s="119"/>
      <c r="F40" s="119"/>
      <c r="G40" s="119"/>
      <c r="H40" s="119"/>
      <c r="J40" s="172" t="s">
        <v>71</v>
      </c>
      <c r="K40" s="173"/>
      <c r="L40" s="247">
        <v>339</v>
      </c>
      <c r="M40" s="247">
        <v>386</v>
      </c>
      <c r="N40" s="248">
        <v>-0.12176165803108807</v>
      </c>
      <c r="O40" s="114">
        <v>1.7499483791038613E-2</v>
      </c>
      <c r="P40" s="114">
        <v>2.2437946869732023E-2</v>
      </c>
      <c r="R40" s="112" t="s">
        <v>65</v>
      </c>
      <c r="S40" s="113"/>
      <c r="T40" s="247">
        <v>4022</v>
      </c>
      <c r="U40" s="247">
        <v>3286</v>
      </c>
      <c r="V40" s="248">
        <v>0.22398052343274499</v>
      </c>
      <c r="W40" s="114">
        <v>0.20761924427008052</v>
      </c>
      <c r="X40" s="114">
        <v>0.19101319537290007</v>
      </c>
    </row>
    <row r="41" spans="2:24" ht="15">
      <c r="B41" s="119"/>
      <c r="C41" s="119"/>
      <c r="D41" s="119"/>
      <c r="E41" s="119"/>
      <c r="F41" s="119"/>
      <c r="G41" s="119"/>
      <c r="H41" s="119"/>
      <c r="J41" s="121" t="s">
        <v>100</v>
      </c>
      <c r="K41" s="121"/>
      <c r="L41" s="251">
        <v>0</v>
      </c>
      <c r="M41" s="251">
        <v>0</v>
      </c>
      <c r="N41" s="252"/>
      <c r="O41" s="122">
        <v>0</v>
      </c>
      <c r="P41" s="122">
        <v>0</v>
      </c>
      <c r="R41" s="101" t="s">
        <v>50</v>
      </c>
      <c r="S41" s="249" t="s">
        <v>30</v>
      </c>
      <c r="T41" s="244">
        <v>272</v>
      </c>
      <c r="U41" s="244">
        <v>261</v>
      </c>
      <c r="V41" s="102">
        <v>4.2145593869731712E-2</v>
      </c>
      <c r="W41" s="103"/>
      <c r="X41" s="104"/>
    </row>
    <row r="42" spans="2:24" ht="15">
      <c r="B42" s="119"/>
      <c r="C42" s="119"/>
      <c r="D42" s="119"/>
      <c r="E42" s="119"/>
      <c r="F42" s="119"/>
      <c r="G42" s="119"/>
      <c r="H42" s="119"/>
      <c r="J42" s="212" t="s">
        <v>57</v>
      </c>
      <c r="K42" s="212"/>
      <c r="L42" s="193">
        <v>19372</v>
      </c>
      <c r="M42" s="193">
        <v>17203</v>
      </c>
      <c r="N42" s="122">
        <v>0.12608266000116264</v>
      </c>
      <c r="O42" s="123">
        <v>1</v>
      </c>
      <c r="P42" s="123">
        <v>1</v>
      </c>
      <c r="R42" s="101"/>
      <c r="S42" s="250" t="s">
        <v>25</v>
      </c>
      <c r="T42" s="246">
        <v>195</v>
      </c>
      <c r="U42" s="246">
        <v>258</v>
      </c>
      <c r="V42" s="105">
        <v>-0.2441860465116279</v>
      </c>
      <c r="W42" s="106"/>
      <c r="X42" s="107"/>
    </row>
    <row r="43" spans="2:24" ht="15">
      <c r="B43" s="119"/>
      <c r="C43" s="119"/>
      <c r="D43" s="119"/>
      <c r="E43" s="119"/>
      <c r="F43" s="119"/>
      <c r="G43" s="119"/>
      <c r="H43" s="119"/>
      <c r="R43" s="101"/>
      <c r="S43" s="249" t="s">
        <v>67</v>
      </c>
      <c r="T43" s="244">
        <v>177</v>
      </c>
      <c r="U43" s="244">
        <v>142</v>
      </c>
      <c r="V43" s="102">
        <v>0.24647887323943651</v>
      </c>
      <c r="W43" s="106"/>
      <c r="X43" s="107"/>
    </row>
    <row r="44" spans="2:24">
      <c r="B44" s="119"/>
      <c r="C44" s="119"/>
      <c r="D44" s="119"/>
      <c r="E44" s="119"/>
      <c r="F44" s="119"/>
      <c r="G44" s="119"/>
      <c r="H44" s="119"/>
      <c r="R44" s="101"/>
      <c r="S44" s="108" t="s">
        <v>146</v>
      </c>
      <c r="T44" s="109">
        <v>391</v>
      </c>
      <c r="U44" s="109">
        <v>229</v>
      </c>
      <c r="V44" s="105">
        <v>0.7074235807860263</v>
      </c>
      <c r="W44" s="110"/>
      <c r="X44" s="111"/>
    </row>
    <row r="45" spans="2:24">
      <c r="B45" s="119"/>
      <c r="C45" s="119"/>
      <c r="D45" s="119"/>
      <c r="E45" s="119"/>
      <c r="F45" s="119"/>
      <c r="G45" s="119"/>
      <c r="H45" s="119"/>
      <c r="R45" s="112" t="s">
        <v>66</v>
      </c>
      <c r="S45" s="113"/>
      <c r="T45" s="247">
        <v>1035</v>
      </c>
      <c r="U45" s="247">
        <v>890</v>
      </c>
      <c r="V45" s="248">
        <v>0.16292134831460681</v>
      </c>
      <c r="W45" s="114">
        <v>5.3427627503613462E-2</v>
      </c>
      <c r="X45" s="114">
        <v>5.1735162471661919E-2</v>
      </c>
    </row>
    <row r="46" spans="2:24">
      <c r="B46" s="119"/>
      <c r="C46" s="119"/>
      <c r="D46" s="119"/>
      <c r="E46" s="119"/>
      <c r="F46" s="119"/>
      <c r="G46" s="119"/>
      <c r="H46" s="119"/>
      <c r="R46" s="121" t="s">
        <v>95</v>
      </c>
      <c r="S46" s="121"/>
      <c r="T46" s="251">
        <v>124</v>
      </c>
      <c r="U46" s="251">
        <v>80</v>
      </c>
      <c r="V46" s="252">
        <v>0.55000000000000004</v>
      </c>
      <c r="W46" s="122">
        <v>6.4009911212058639E-3</v>
      </c>
      <c r="X46" s="122">
        <v>4.6503516828460155E-3</v>
      </c>
    </row>
    <row r="47" spans="2:24">
      <c r="B47" s="119"/>
      <c r="C47" s="119"/>
      <c r="D47" s="119"/>
      <c r="E47" s="119"/>
      <c r="F47" s="119"/>
      <c r="G47" s="119"/>
      <c r="H47" s="119"/>
      <c r="R47" s="212" t="s">
        <v>57</v>
      </c>
      <c r="S47" s="212"/>
      <c r="T47" s="193">
        <v>19372</v>
      </c>
      <c r="U47" s="193">
        <v>17203</v>
      </c>
      <c r="V47" s="252">
        <v>0.12608266000116264</v>
      </c>
      <c r="W47" s="123">
        <v>1</v>
      </c>
      <c r="X47" s="123">
        <v>1</v>
      </c>
    </row>
    <row r="48" spans="2:24">
      <c r="B48" s="119"/>
      <c r="C48" s="119"/>
      <c r="D48" s="119"/>
      <c r="E48" s="119"/>
      <c r="F48" s="119"/>
      <c r="G48" s="119"/>
      <c r="H48" s="119"/>
    </row>
    <row r="49" spans="2:16">
      <c r="B49" s="119"/>
      <c r="C49" s="119"/>
      <c r="D49" s="119"/>
      <c r="E49" s="119"/>
      <c r="F49" s="119"/>
      <c r="G49" s="119"/>
      <c r="H49" s="119"/>
    </row>
    <row r="50" spans="2:16">
      <c r="B50" s="119"/>
      <c r="C50" s="119"/>
      <c r="D50" s="119"/>
      <c r="E50" s="119"/>
      <c r="F50" s="119"/>
      <c r="G50" s="119"/>
      <c r="H50" s="119"/>
    </row>
    <row r="51" spans="2:16">
      <c r="B51" s="119"/>
      <c r="C51" s="119"/>
      <c r="D51" s="119"/>
      <c r="E51" s="119"/>
      <c r="F51" s="119"/>
      <c r="G51" s="119"/>
      <c r="H51" s="119"/>
    </row>
    <row r="52" spans="2:16">
      <c r="B52" s="119"/>
      <c r="C52" s="119"/>
      <c r="D52" s="119"/>
      <c r="E52" s="119"/>
      <c r="F52" s="119"/>
      <c r="G52" s="119"/>
      <c r="H52" s="119"/>
    </row>
    <row r="53" spans="2:16">
      <c r="B53" s="119"/>
      <c r="C53" s="119"/>
      <c r="D53" s="119"/>
      <c r="E53" s="119"/>
      <c r="F53" s="119"/>
      <c r="G53" s="119"/>
      <c r="H53" s="119"/>
    </row>
    <row r="54" spans="2:16">
      <c r="B54" s="119"/>
      <c r="C54" s="119"/>
      <c r="D54" s="119"/>
      <c r="E54" s="119"/>
      <c r="F54" s="119"/>
      <c r="G54" s="119"/>
      <c r="H54" s="119"/>
    </row>
    <row r="55" spans="2:16">
      <c r="B55" s="119"/>
      <c r="C55" s="119"/>
      <c r="D55" s="119"/>
      <c r="E55" s="119"/>
      <c r="F55" s="119"/>
      <c r="G55" s="119"/>
      <c r="H55" s="119"/>
    </row>
    <row r="56" spans="2:16">
      <c r="B56" s="119"/>
      <c r="C56" s="119"/>
      <c r="D56" s="119"/>
      <c r="E56" s="119"/>
      <c r="F56" s="119"/>
      <c r="G56" s="119"/>
      <c r="H56" s="119"/>
    </row>
    <row r="57" spans="2:16">
      <c r="B57" s="119"/>
      <c r="C57" s="119"/>
      <c r="D57" s="119"/>
      <c r="E57" s="119"/>
      <c r="F57" s="119"/>
      <c r="G57" s="119"/>
      <c r="H57" s="119"/>
    </row>
    <row r="58" spans="2:16" ht="12.75" customHeight="1">
      <c r="B58" s="119"/>
      <c r="C58" s="119"/>
      <c r="D58" s="119"/>
      <c r="E58" s="119"/>
      <c r="F58" s="119"/>
      <c r="G58" s="119"/>
      <c r="H58" s="119"/>
    </row>
    <row r="59" spans="2:16">
      <c r="B59" s="119"/>
      <c r="C59" s="119"/>
      <c r="D59" s="119"/>
      <c r="E59" s="119"/>
      <c r="F59" s="119"/>
      <c r="G59" s="119"/>
      <c r="H59" s="119"/>
    </row>
    <row r="60" spans="2:16">
      <c r="B60" s="119"/>
      <c r="C60" s="119"/>
      <c r="D60" s="119"/>
      <c r="E60" s="119"/>
      <c r="F60" s="119"/>
      <c r="G60" s="119"/>
      <c r="H60" s="119"/>
    </row>
    <row r="61" spans="2:16">
      <c r="B61" s="119"/>
      <c r="C61" s="119"/>
      <c r="D61" s="119"/>
      <c r="E61" s="119"/>
      <c r="F61" s="119"/>
      <c r="G61" s="119"/>
      <c r="H61" s="119"/>
    </row>
    <row r="62" spans="2:16">
      <c r="B62" s="119"/>
      <c r="C62" s="119"/>
      <c r="D62" s="119"/>
      <c r="E62" s="119"/>
      <c r="F62" s="119"/>
      <c r="G62" s="119"/>
      <c r="H62" s="119"/>
    </row>
    <row r="63" spans="2:16">
      <c r="B63" s="119"/>
      <c r="C63" s="119"/>
      <c r="D63" s="119"/>
      <c r="E63" s="119"/>
      <c r="F63" s="119"/>
      <c r="G63" s="119"/>
      <c r="H63" s="119"/>
      <c r="J63"/>
      <c r="K63"/>
      <c r="L63"/>
      <c r="M63"/>
      <c r="N63"/>
      <c r="O63"/>
      <c r="P63"/>
    </row>
    <row r="64" spans="2:16">
      <c r="B64" s="119"/>
      <c r="C64" s="119"/>
      <c r="D64" s="119"/>
      <c r="E64" s="119"/>
      <c r="F64" s="119"/>
      <c r="G64" s="119"/>
      <c r="H64" s="119"/>
      <c r="J64"/>
      <c r="K64"/>
      <c r="L64"/>
      <c r="M64"/>
      <c r="N64"/>
      <c r="O64"/>
      <c r="P64"/>
    </row>
    <row r="65" spans="2:16">
      <c r="B65" s="119"/>
      <c r="C65" s="119"/>
      <c r="D65" s="119"/>
      <c r="E65" s="119"/>
      <c r="F65" s="119"/>
      <c r="G65" s="119"/>
      <c r="H65" s="119"/>
      <c r="J65"/>
      <c r="K65"/>
      <c r="L65"/>
      <c r="M65"/>
      <c r="N65"/>
      <c r="O65"/>
      <c r="P65"/>
    </row>
    <row r="66" spans="2:16">
      <c r="B66" s="119"/>
      <c r="C66" s="119"/>
      <c r="D66" s="119"/>
      <c r="E66" s="119"/>
      <c r="F66" s="119"/>
      <c r="G66" s="119"/>
      <c r="H66" s="119"/>
      <c r="J66"/>
      <c r="K66"/>
      <c r="L66"/>
      <c r="M66"/>
      <c r="N66"/>
      <c r="O66"/>
      <c r="P66"/>
    </row>
    <row r="67" spans="2:16">
      <c r="B67" s="119"/>
      <c r="C67" s="119"/>
      <c r="D67" s="119"/>
      <c r="E67" s="119"/>
      <c r="F67" s="119"/>
      <c r="G67" s="119"/>
      <c r="H67" s="119"/>
      <c r="J67"/>
      <c r="K67"/>
      <c r="L67"/>
      <c r="M67"/>
      <c r="N67"/>
      <c r="O67"/>
      <c r="P67"/>
    </row>
    <row r="68" spans="2:16">
      <c r="B68" s="119"/>
      <c r="C68" s="119"/>
      <c r="D68" s="119"/>
      <c r="E68" s="119"/>
      <c r="F68" s="119"/>
      <c r="G68" s="119"/>
      <c r="H68" s="119"/>
      <c r="J68"/>
      <c r="K68"/>
      <c r="L68"/>
      <c r="M68"/>
      <c r="N68"/>
      <c r="O68"/>
      <c r="P68"/>
    </row>
    <row r="69" spans="2:16">
      <c r="B69" s="119"/>
      <c r="C69" s="119"/>
      <c r="D69" s="119"/>
      <c r="E69" s="119"/>
      <c r="F69" s="119"/>
      <c r="G69" s="119"/>
      <c r="H69" s="119"/>
      <c r="J69"/>
      <c r="K69"/>
      <c r="L69"/>
      <c r="M69"/>
      <c r="N69"/>
      <c r="O69"/>
      <c r="P69"/>
    </row>
    <row r="70" spans="2:16">
      <c r="B70" s="119"/>
      <c r="C70" s="119"/>
      <c r="D70" s="119"/>
      <c r="E70" s="119"/>
      <c r="F70" s="119"/>
      <c r="G70" s="119"/>
      <c r="H70" s="119"/>
      <c r="J70"/>
      <c r="K70"/>
      <c r="L70"/>
      <c r="M70"/>
      <c r="N70"/>
      <c r="O70"/>
      <c r="P70"/>
    </row>
    <row r="71" spans="2:16">
      <c r="B71" s="119"/>
      <c r="C71" s="119"/>
      <c r="D71" s="119"/>
      <c r="E71" s="119"/>
      <c r="F71" s="119"/>
      <c r="G71" s="119"/>
      <c r="H71" s="119"/>
      <c r="J71"/>
      <c r="K71"/>
      <c r="L71"/>
      <c r="M71"/>
      <c r="N71"/>
      <c r="O71"/>
      <c r="P71"/>
    </row>
    <row r="72" spans="2:16">
      <c r="B72" s="119"/>
      <c r="C72" s="119"/>
      <c r="D72" s="119"/>
      <c r="E72" s="119"/>
      <c r="F72" s="119"/>
      <c r="G72" s="119"/>
      <c r="H72" s="119"/>
      <c r="J72"/>
      <c r="K72"/>
      <c r="L72"/>
      <c r="M72"/>
      <c r="N72"/>
      <c r="O72"/>
      <c r="P72"/>
    </row>
    <row r="73" spans="2:16">
      <c r="B73" s="119"/>
      <c r="C73" s="119"/>
      <c r="D73" s="119"/>
      <c r="E73" s="119"/>
      <c r="F73" s="119"/>
      <c r="G73" s="119"/>
      <c r="H73" s="119"/>
      <c r="J73"/>
      <c r="K73"/>
      <c r="L73"/>
      <c r="M73"/>
      <c r="N73"/>
      <c r="O73"/>
      <c r="P73"/>
    </row>
    <row r="74" spans="2:16">
      <c r="B74" s="119"/>
      <c r="C74" s="119"/>
      <c r="D74" s="119"/>
      <c r="E74" s="119"/>
      <c r="F74" s="119"/>
      <c r="G74" s="119"/>
      <c r="H74" s="119"/>
      <c r="J74"/>
      <c r="K74"/>
      <c r="L74"/>
      <c r="M74"/>
    </row>
    <row r="75" spans="2:16">
      <c r="B75" s="119"/>
      <c r="C75" s="119"/>
      <c r="D75" s="119"/>
      <c r="E75" s="119"/>
      <c r="F75" s="119"/>
      <c r="G75" s="119"/>
      <c r="H75" s="119"/>
    </row>
    <row r="76" spans="2:16">
      <c r="B76" s="119"/>
      <c r="C76" s="119"/>
      <c r="D76" s="119"/>
      <c r="E76" s="119"/>
      <c r="F76" s="119"/>
      <c r="G76" s="119"/>
      <c r="H76" s="119"/>
    </row>
    <row r="77" spans="2:16">
      <c r="B77" s="119"/>
      <c r="C77" s="119"/>
      <c r="D77" s="119"/>
      <c r="E77" s="119"/>
      <c r="F77" s="119"/>
      <c r="G77" s="119"/>
      <c r="H77" s="119"/>
    </row>
    <row r="78" spans="2:16">
      <c r="B78" s="119"/>
      <c r="C78" s="119"/>
      <c r="D78" s="119"/>
      <c r="E78" s="119"/>
      <c r="F78" s="119"/>
      <c r="G78" s="119"/>
      <c r="H78" s="119"/>
    </row>
    <row r="79" spans="2:16">
      <c r="B79" s="119"/>
      <c r="C79" s="119"/>
      <c r="D79" s="119"/>
      <c r="E79" s="119"/>
      <c r="F79" s="119"/>
      <c r="G79" s="119"/>
      <c r="H79" s="119"/>
    </row>
    <row r="80" spans="2:16">
      <c r="B80" s="119"/>
      <c r="C80" s="119"/>
      <c r="D80" s="119"/>
      <c r="E80" s="119"/>
      <c r="F80" s="119"/>
      <c r="G80" s="119"/>
      <c r="H80" s="119"/>
    </row>
    <row r="81" spans="2:8">
      <c r="B81" s="119"/>
      <c r="C81" s="119"/>
      <c r="D81" s="119"/>
      <c r="E81" s="119"/>
      <c r="F81" s="119"/>
      <c r="G81" s="119"/>
      <c r="H81" s="119"/>
    </row>
    <row r="82" spans="2:8">
      <c r="B82" s="119"/>
      <c r="C82" s="119"/>
      <c r="D82" s="119"/>
      <c r="E82" s="119"/>
      <c r="F82" s="119"/>
      <c r="G82" s="119"/>
      <c r="H82" s="119"/>
    </row>
    <row r="83" spans="2:8">
      <c r="B83" s="119"/>
      <c r="C83" s="119"/>
      <c r="D83" s="119"/>
      <c r="E83" s="119"/>
      <c r="F83" s="119"/>
      <c r="G83" s="119"/>
      <c r="H83" s="119"/>
    </row>
    <row r="84" spans="2:8">
      <c r="B84" s="119"/>
      <c r="C84" s="119"/>
      <c r="D84" s="119"/>
      <c r="E84" s="119"/>
      <c r="F84" s="119"/>
      <c r="G84" s="119"/>
      <c r="H84" s="119"/>
    </row>
    <row r="85" spans="2:8">
      <c r="B85" s="119"/>
      <c r="C85" s="119"/>
      <c r="D85" s="119"/>
      <c r="E85" s="119"/>
      <c r="F85" s="119"/>
      <c r="G85" s="119"/>
      <c r="H85" s="119"/>
    </row>
    <row r="86" spans="2:8">
      <c r="B86" s="119"/>
      <c r="C86" s="119"/>
      <c r="D86" s="119"/>
      <c r="E86" s="119"/>
      <c r="F86" s="119"/>
      <c r="G86" s="119"/>
      <c r="H86" s="119"/>
    </row>
    <row r="87" spans="2:8">
      <c r="B87" s="119"/>
      <c r="C87" s="119"/>
      <c r="D87" s="119"/>
      <c r="E87" s="119"/>
      <c r="F87" s="119"/>
      <c r="G87" s="119"/>
      <c r="H87" s="119"/>
    </row>
    <row r="88" spans="2:8">
      <c r="B88" s="119"/>
      <c r="C88" s="119"/>
      <c r="D88" s="119"/>
      <c r="E88" s="119"/>
      <c r="F88" s="119"/>
      <c r="G88" s="119"/>
      <c r="H88" s="119"/>
    </row>
    <row r="89" spans="2:8">
      <c r="B89" s="119"/>
      <c r="C89" s="119"/>
      <c r="D89" s="119"/>
      <c r="E89" s="119"/>
      <c r="F89" s="119"/>
      <c r="G89" s="119"/>
      <c r="H89" s="119"/>
    </row>
    <row r="90" spans="2:8">
      <c r="B90" s="119"/>
      <c r="C90" s="119"/>
      <c r="D90" s="119"/>
      <c r="E90" s="119"/>
      <c r="F90" s="119"/>
      <c r="G90" s="119"/>
      <c r="H90" s="119"/>
    </row>
    <row r="91" spans="2:8">
      <c r="B91" s="119"/>
      <c r="C91" s="119"/>
      <c r="D91" s="119"/>
      <c r="E91" s="119"/>
      <c r="F91" s="119"/>
      <c r="G91" s="119"/>
      <c r="H91" s="119"/>
    </row>
    <row r="92" spans="2:8">
      <c r="B92" s="119"/>
      <c r="C92" s="119"/>
      <c r="D92" s="119"/>
      <c r="E92" s="119"/>
      <c r="F92" s="119"/>
      <c r="G92" s="119"/>
      <c r="H92" s="119"/>
    </row>
    <row r="93" spans="2:8">
      <c r="B93" s="119"/>
      <c r="C93" s="119"/>
      <c r="D93" s="119"/>
      <c r="E93" s="119"/>
      <c r="F93" s="119"/>
      <c r="G93" s="119"/>
      <c r="H93" s="119"/>
    </row>
    <row r="94" spans="2:8">
      <c r="B94" s="119"/>
      <c r="C94" s="119"/>
      <c r="D94" s="119"/>
      <c r="E94" s="119"/>
      <c r="F94" s="119"/>
      <c r="G94" s="119"/>
      <c r="H94" s="119"/>
    </row>
    <row r="95" spans="2:8">
      <c r="B95" s="119"/>
      <c r="C95" s="119"/>
      <c r="D95" s="119"/>
      <c r="E95" s="119"/>
      <c r="F95" s="119"/>
      <c r="G95" s="119"/>
      <c r="H95" s="119"/>
    </row>
    <row r="96" spans="2:8">
      <c r="B96" s="119"/>
      <c r="C96" s="119"/>
      <c r="D96" s="119"/>
      <c r="E96" s="119"/>
      <c r="F96" s="119"/>
      <c r="G96" s="119"/>
      <c r="H96" s="119"/>
    </row>
    <row r="97" spans="2:8">
      <c r="B97" s="119"/>
      <c r="C97" s="119"/>
      <c r="D97" s="119"/>
      <c r="E97" s="119"/>
      <c r="F97" s="119"/>
      <c r="G97" s="119"/>
      <c r="H97" s="119"/>
    </row>
    <row r="98" spans="2:8">
      <c r="B98" s="119"/>
      <c r="C98" s="119"/>
      <c r="D98" s="119"/>
      <c r="E98" s="119"/>
      <c r="F98" s="119"/>
      <c r="G98" s="119"/>
      <c r="H98" s="119"/>
    </row>
    <row r="99" spans="2:8">
      <c r="B99" s="119"/>
      <c r="C99" s="119"/>
      <c r="D99" s="119"/>
      <c r="E99" s="119"/>
      <c r="F99" s="119"/>
      <c r="G99" s="119"/>
      <c r="H99" s="119"/>
    </row>
    <row r="100" spans="2:8">
      <c r="B100" s="119"/>
      <c r="C100" s="119"/>
      <c r="D100" s="119"/>
      <c r="E100" s="119"/>
      <c r="F100" s="119"/>
      <c r="G100" s="119"/>
      <c r="H100" s="119"/>
    </row>
    <row r="124" spans="3:3">
      <c r="C124" s="124"/>
    </row>
    <row r="136" spans="3:3">
      <c r="C136" s="124"/>
    </row>
    <row r="139" spans="3:3">
      <c r="C139" s="124"/>
    </row>
    <row r="140" spans="3:3">
      <c r="C140" s="124"/>
    </row>
    <row r="143" spans="3:3">
      <c r="C143" s="124"/>
    </row>
  </sheetData>
  <mergeCells count="29"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</mergeCells>
  <conditionalFormatting sqref="H5:H14">
    <cfRule type="cellIs" dxfId="8" priority="6" operator="lessThan">
      <formula>0</formula>
    </cfRule>
  </conditionalFormatting>
  <conditionalFormatting sqref="H15:H17">
    <cfRule type="cellIs" dxfId="7" priority="5" operator="lessThan">
      <formula>0</formula>
    </cfRule>
  </conditionalFormatting>
  <conditionalFormatting sqref="N6:N41">
    <cfRule type="cellIs" dxfId="6" priority="4" stopIfTrue="1" operator="lessThan">
      <formula>0</formula>
    </cfRule>
  </conditionalFormatting>
  <conditionalFormatting sqref="N42">
    <cfRule type="cellIs" dxfId="5" priority="3" stopIfTrue="1" operator="lessThan">
      <formula>0</formula>
    </cfRule>
  </conditionalFormatting>
  <conditionalFormatting sqref="V6:V46">
    <cfRule type="cellIs" dxfId="4" priority="2" stopIfTrue="1" operator="lessThan">
      <formula>0</formula>
    </cfRule>
  </conditionalFormatting>
  <conditionalFormatting sqref="V47">
    <cfRule type="cellIs" dxfId="3" priority="1" stopIfTrue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B2:S51"/>
  <sheetViews>
    <sheetView showGridLines="0" topLeftCell="B1" zoomScale="85" zoomScaleNormal="85" workbookViewId="0">
      <selection activeCell="L14" sqref="L14"/>
    </sheetView>
  </sheetViews>
  <sheetFormatPr defaultRowHeight="12.75"/>
  <cols>
    <col min="1" max="1" width="2.425781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06" t="s">
        <v>86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1"/>
    </row>
    <row r="3" spans="2:19">
      <c r="B3" s="125" t="s">
        <v>34</v>
      </c>
      <c r="C3" s="126" t="s">
        <v>6</v>
      </c>
      <c r="D3" s="126" t="s">
        <v>7</v>
      </c>
      <c r="E3" s="125" t="s">
        <v>1</v>
      </c>
      <c r="F3" s="125" t="s">
        <v>8</v>
      </c>
      <c r="G3" s="125" t="s">
        <v>9</v>
      </c>
      <c r="H3" s="125" t="s">
        <v>10</v>
      </c>
      <c r="I3" s="125" t="s">
        <v>11</v>
      </c>
      <c r="J3" s="125" t="s">
        <v>12</v>
      </c>
      <c r="K3" s="125" t="s">
        <v>13</v>
      </c>
      <c r="L3" s="125" t="s">
        <v>14</v>
      </c>
      <c r="M3" s="125" t="s">
        <v>15</v>
      </c>
      <c r="N3" s="125" t="s">
        <v>16</v>
      </c>
      <c r="O3" s="125" t="s">
        <v>4</v>
      </c>
      <c r="P3" s="72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2"/>
    </row>
    <row r="5" spans="2:19" s="9" customFormat="1" hidden="1">
      <c r="B5" s="76">
        <v>2007</v>
      </c>
      <c r="C5" s="76">
        <v>227</v>
      </c>
      <c r="D5" s="76">
        <v>244</v>
      </c>
      <c r="E5" s="76">
        <v>762</v>
      </c>
      <c r="F5" s="76">
        <v>1121</v>
      </c>
      <c r="G5" s="76">
        <v>1095</v>
      </c>
      <c r="H5" s="76">
        <v>910</v>
      </c>
      <c r="I5" s="76">
        <v>944</v>
      </c>
      <c r="J5" s="76">
        <v>862</v>
      </c>
      <c r="K5" s="76">
        <v>484</v>
      </c>
      <c r="L5" s="76">
        <v>386</v>
      </c>
      <c r="M5" s="76">
        <v>171</v>
      </c>
      <c r="N5" s="76">
        <v>368</v>
      </c>
      <c r="O5" s="77">
        <v>7574</v>
      </c>
      <c r="P5" s="75"/>
      <c r="S5" s="127"/>
    </row>
    <row r="6" spans="2:19" s="9" customFormat="1">
      <c r="B6" s="76">
        <v>2020</v>
      </c>
      <c r="C6" s="76">
        <v>649</v>
      </c>
      <c r="D6" s="76">
        <v>863</v>
      </c>
      <c r="E6" s="76">
        <v>807</v>
      </c>
      <c r="F6" s="76">
        <v>811</v>
      </c>
      <c r="G6" s="76">
        <v>1953</v>
      </c>
      <c r="H6" s="76">
        <v>2303</v>
      </c>
      <c r="I6" s="76">
        <v>2338</v>
      </c>
      <c r="J6" s="76">
        <v>1964</v>
      </c>
      <c r="K6" s="76">
        <v>1552</v>
      </c>
      <c r="L6" s="76">
        <v>952</v>
      </c>
      <c r="M6" s="76">
        <v>1104</v>
      </c>
      <c r="N6" s="76">
        <v>3044</v>
      </c>
      <c r="O6" s="77">
        <v>19171</v>
      </c>
      <c r="P6" s="78"/>
      <c r="S6" s="127"/>
    </row>
    <row r="7" spans="2:19" s="9" customFormat="1">
      <c r="B7" s="76">
        <v>2021</v>
      </c>
      <c r="C7" s="76">
        <v>301</v>
      </c>
      <c r="D7" s="76">
        <v>401</v>
      </c>
      <c r="E7" s="76">
        <v>902</v>
      </c>
      <c r="F7" s="76">
        <v>1140</v>
      </c>
      <c r="G7" s="76">
        <v>1457</v>
      </c>
      <c r="H7" s="76">
        <v>1691</v>
      </c>
      <c r="I7" s="76">
        <v>1693</v>
      </c>
      <c r="J7" s="76">
        <v>1475</v>
      </c>
      <c r="K7" s="76">
        <v>1097</v>
      </c>
      <c r="L7" s="76">
        <v>849</v>
      </c>
      <c r="M7" s="76">
        <v>671</v>
      </c>
      <c r="N7" s="76">
        <v>1033</v>
      </c>
      <c r="O7" s="77">
        <v>18340</v>
      </c>
      <c r="P7" s="78"/>
      <c r="S7" s="127"/>
    </row>
    <row r="8" spans="2:19" s="9" customFormat="1">
      <c r="B8" s="76">
        <v>2022</v>
      </c>
      <c r="C8" s="76">
        <v>355</v>
      </c>
      <c r="D8" s="76">
        <v>496</v>
      </c>
      <c r="E8" s="76">
        <v>1041</v>
      </c>
      <c r="F8" s="76">
        <v>1207</v>
      </c>
      <c r="G8" s="76">
        <v>1469</v>
      </c>
      <c r="H8" s="76">
        <v>1513</v>
      </c>
      <c r="I8" s="76">
        <v>1390</v>
      </c>
      <c r="J8" s="76">
        <v>1276</v>
      </c>
      <c r="K8" s="76">
        <v>965</v>
      </c>
      <c r="L8" s="76">
        <v>697</v>
      </c>
      <c r="M8" s="76">
        <v>562</v>
      </c>
      <c r="N8" s="76">
        <v>443</v>
      </c>
      <c r="O8" s="77">
        <f t="shared" ref="O8:O9" si="0">SUM(C8:N8)</f>
        <v>11414</v>
      </c>
      <c r="P8" s="78"/>
      <c r="S8" s="127"/>
    </row>
    <row r="9" spans="2:19">
      <c r="B9" s="128">
        <v>2023</v>
      </c>
      <c r="C9" s="128">
        <v>440</v>
      </c>
      <c r="D9" s="128">
        <v>501</v>
      </c>
      <c r="E9" s="128">
        <v>912</v>
      </c>
      <c r="F9" s="128">
        <v>1115</v>
      </c>
      <c r="G9" s="128">
        <v>1291</v>
      </c>
      <c r="H9" s="128">
        <v>1359</v>
      </c>
      <c r="I9" s="128">
        <v>1269</v>
      </c>
      <c r="J9" s="128"/>
      <c r="K9" s="128"/>
      <c r="L9" s="128"/>
      <c r="M9" s="128"/>
      <c r="N9" s="128"/>
      <c r="O9" s="128">
        <f t="shared" si="0"/>
        <v>6887</v>
      </c>
      <c r="P9" s="8"/>
    </row>
    <row r="10" spans="2:19">
      <c r="B10" s="79" t="s">
        <v>115</v>
      </c>
      <c r="C10" s="129">
        <f>+C9/C8-1</f>
        <v>0.23943661971830976</v>
      </c>
      <c r="D10" s="129">
        <f t="shared" ref="D10:I10" si="1">+D9/D8-1</f>
        <v>1.0080645161290258E-2</v>
      </c>
      <c r="E10" s="129">
        <f t="shared" si="1"/>
        <v>-0.12391930835734866</v>
      </c>
      <c r="F10" s="129">
        <f t="shared" si="1"/>
        <v>-7.6222038111019019E-2</v>
      </c>
      <c r="G10" s="129">
        <f t="shared" si="1"/>
        <v>-0.12117086453369641</v>
      </c>
      <c r="H10" s="129">
        <f t="shared" si="1"/>
        <v>-0.10178453403833443</v>
      </c>
      <c r="I10" s="129">
        <f t="shared" si="1"/>
        <v>-8.7050359712230185E-2</v>
      </c>
      <c r="J10" s="129"/>
      <c r="K10" s="129"/>
      <c r="L10" s="129"/>
      <c r="M10" s="129"/>
      <c r="N10" s="129"/>
      <c r="O10" s="130">
        <f ca="1">+O9/G14-1</f>
        <v>-7.8168919823316863E-2</v>
      </c>
    </row>
    <row r="11" spans="2:19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31"/>
    </row>
    <row r="12" spans="2:19" ht="24" customHeight="1">
      <c r="B12" s="208" t="s">
        <v>5</v>
      </c>
      <c r="C12" s="224" t="str">
        <f>'R_MC NEW 2023vs2022'!C12:D12</f>
        <v>JULY</v>
      </c>
      <c r="D12" s="224"/>
      <c r="E12" s="225" t="s">
        <v>31</v>
      </c>
      <c r="F12" s="226" t="str">
        <f>'R_PTW 2023vs2022'!F9:G9</f>
        <v>JANUARY-JULY</v>
      </c>
      <c r="G12" s="226"/>
      <c r="H12" s="225" t="s">
        <v>31</v>
      </c>
      <c r="I12" s="8"/>
      <c r="J12" s="8"/>
      <c r="K12" s="8"/>
      <c r="L12" s="8"/>
      <c r="M12" s="8"/>
      <c r="N12" s="8"/>
      <c r="O12" s="131"/>
    </row>
    <row r="13" spans="2:19" ht="21" customHeight="1">
      <c r="B13" s="208"/>
      <c r="C13" s="86">
        <f>'R_MC NEW 2023vs2022'!C13</f>
        <v>2023</v>
      </c>
      <c r="D13" s="86">
        <f>'R_MC NEW 2023vs2022'!D13</f>
        <v>2022</v>
      </c>
      <c r="E13" s="225"/>
      <c r="F13" s="86">
        <f>'R_MC NEW 2023vs2022'!F13</f>
        <v>2023</v>
      </c>
      <c r="G13" s="86">
        <f>'R_MC NEW 2023vs2022'!G13</f>
        <v>2022</v>
      </c>
      <c r="H13" s="225"/>
      <c r="I13" s="8"/>
      <c r="J13" s="8"/>
      <c r="K13" s="8"/>
      <c r="L13" s="8"/>
      <c r="M13" s="8"/>
      <c r="N13" s="8"/>
      <c r="O13" s="131"/>
    </row>
    <row r="14" spans="2:19" ht="19.5" customHeight="1">
      <c r="B14" s="132" t="s">
        <v>36</v>
      </c>
      <c r="C14" s="88">
        <f ca="1">OFFSET(B9,,COUNTA(C9:N9),,)</f>
        <v>1269</v>
      </c>
      <c r="D14" s="88">
        <f ca="1">OFFSET(B8,,COUNTA(C9:N9),,)</f>
        <v>1390</v>
      </c>
      <c r="E14" s="89">
        <f ca="1">+C14/D14-1</f>
        <v>-8.7050359712230185E-2</v>
      </c>
      <c r="F14" s="88">
        <f>+O9</f>
        <v>6887</v>
      </c>
      <c r="G14" s="87">
        <f ca="1">SUM(OFFSET(C8,,,,COUNTA(C9:N9)))</f>
        <v>7471</v>
      </c>
      <c r="H14" s="89">
        <f ca="1">+F14/G14-1</f>
        <v>-7.8168919823316863E-2</v>
      </c>
      <c r="I14" s="8"/>
      <c r="J14" s="8"/>
      <c r="K14" s="8"/>
      <c r="L14" s="8"/>
      <c r="M14" s="8"/>
      <c r="N14" s="8"/>
      <c r="O14" s="131"/>
    </row>
    <row r="40" spans="2:16">
      <c r="B40" s="223" t="s">
        <v>70</v>
      </c>
      <c r="C40" s="223"/>
      <c r="D40" s="223"/>
      <c r="E40" s="223"/>
      <c r="F40" s="223"/>
      <c r="G40" s="223"/>
      <c r="H40" s="223"/>
    </row>
    <row r="41" spans="2:16">
      <c r="B41" s="2"/>
    </row>
    <row r="44" spans="2:16" hidden="1"/>
    <row r="45" spans="2:16" hidden="1">
      <c r="B45" t="s">
        <v>32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8">
        <v>0.53667953667953672</v>
      </c>
      <c r="D46" s="8">
        <v>0.57240204429301533</v>
      </c>
      <c r="E46" s="8">
        <v>0.50808080808080813</v>
      </c>
      <c r="F46" s="8">
        <v>0.38286066584463624</v>
      </c>
      <c r="G46" s="8">
        <v>0.53184281842818426</v>
      </c>
      <c r="H46" s="8">
        <v>0.39175257731958762</v>
      </c>
      <c r="I46" s="8">
        <v>0.33357771260997066</v>
      </c>
      <c r="J46" s="8">
        <v>0.40526315789473683</v>
      </c>
      <c r="K46" s="8">
        <v>0.44</v>
      </c>
      <c r="L46" s="8">
        <v>0.61350844277673544</v>
      </c>
      <c r="M46" s="8">
        <v>0.81818181818181823</v>
      </c>
      <c r="N46" s="8">
        <v>1.1981981981981982</v>
      </c>
      <c r="O46" s="8">
        <v>0.48017950635751683</v>
      </c>
    </row>
    <row r="47" spans="2:16" hidden="1">
      <c r="B47" t="s">
        <v>33</v>
      </c>
      <c r="C47" s="133">
        <v>316</v>
      </c>
      <c r="D47" s="134">
        <v>531</v>
      </c>
      <c r="E47" s="134">
        <v>826</v>
      </c>
      <c r="F47" s="134">
        <v>728</v>
      </c>
      <c r="G47" s="134">
        <v>677</v>
      </c>
      <c r="H47" s="134">
        <v>632</v>
      </c>
      <c r="I47" s="134">
        <v>583</v>
      </c>
      <c r="J47" s="134">
        <v>390</v>
      </c>
      <c r="K47" s="134">
        <v>402</v>
      </c>
      <c r="L47" s="135">
        <v>205</v>
      </c>
      <c r="M47" s="136">
        <v>225</v>
      </c>
      <c r="N47">
        <v>241</v>
      </c>
      <c r="O47">
        <v>5756</v>
      </c>
      <c r="P47">
        <v>2401</v>
      </c>
    </row>
    <row r="48" spans="2:16" hidden="1">
      <c r="C48" s="8">
        <v>2.1351351351351351</v>
      </c>
      <c r="D48" s="8">
        <v>2.0661478599221792</v>
      </c>
      <c r="E48" s="8">
        <v>0.7428057553956835</v>
      </c>
      <c r="F48" s="8">
        <v>0.4925575101488498</v>
      </c>
      <c r="G48" s="8">
        <v>0.55628594905505346</v>
      </c>
      <c r="H48" s="8">
        <v>0.51930977814297452</v>
      </c>
      <c r="I48" s="8">
        <v>0.52333931777378817</v>
      </c>
      <c r="J48" s="8">
        <v>0.48088779284833538</v>
      </c>
      <c r="K48" s="8">
        <v>0.73897058823529416</v>
      </c>
      <c r="L48" s="8">
        <v>0.66129032258064513</v>
      </c>
      <c r="M48" s="8">
        <v>0.8035714285714286</v>
      </c>
      <c r="N48" s="8">
        <v>1.0711111111111111</v>
      </c>
      <c r="O48" s="8">
        <v>0.6606220589923103</v>
      </c>
      <c r="P48" s="137" t="e">
        <v>#DIV/0!</v>
      </c>
    </row>
    <row r="49" spans="2:15" hidden="1">
      <c r="B49" t="s">
        <v>33</v>
      </c>
      <c r="C49">
        <v>171</v>
      </c>
      <c r="D49">
        <v>277</v>
      </c>
      <c r="E49">
        <v>688</v>
      </c>
      <c r="F49">
        <v>849</v>
      </c>
      <c r="O49">
        <v>1985</v>
      </c>
    </row>
    <row r="50" spans="2:15" ht="12.75" hidden="1" customHeight="1">
      <c r="C50">
        <v>0.70954356846473032</v>
      </c>
      <c r="D50">
        <v>0.9264214046822743</v>
      </c>
      <c r="E50">
        <v>0.71443406022845279</v>
      </c>
      <c r="F50">
        <v>0.57326130992572588</v>
      </c>
      <c r="G50">
        <v>0</v>
      </c>
      <c r="H50">
        <v>0</v>
      </c>
      <c r="I50" t="e">
        <v>#DIV/0!</v>
      </c>
      <c r="J50" t="e">
        <v>#DIV/0!</v>
      </c>
      <c r="K50" t="e">
        <v>#DIV/0!</v>
      </c>
      <c r="L50" t="e">
        <v>#DIV/0!</v>
      </c>
      <c r="M50" t="e">
        <v>#DIV/0!</v>
      </c>
      <c r="N50" t="e">
        <v>#DIV/0!</v>
      </c>
      <c r="O50">
        <v>0.35541629364368843</v>
      </c>
    </row>
    <row r="51" spans="2:15" ht="12.75" hidden="1" customHeight="1"/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114"/>
  <sheetViews>
    <sheetView showGridLines="0" zoomScale="110" zoomScaleNormal="110" workbookViewId="0">
      <selection activeCell="D15" sqref="D15:H17"/>
    </sheetView>
  </sheetViews>
  <sheetFormatPr defaultColWidth="9.140625" defaultRowHeight="12.75"/>
  <cols>
    <col min="1" max="1" width="2" style="5" customWidth="1"/>
    <col min="2" max="2" width="8.140625" style="5" bestFit="1" customWidth="1"/>
    <col min="3" max="3" width="17.28515625" style="5" bestFit="1" customWidth="1"/>
    <col min="4" max="5" width="10.42578125" style="5" customWidth="1"/>
    <col min="6" max="7" width="9.140625" style="5"/>
    <col min="8" max="8" width="11.42578125" style="5" customWidth="1"/>
    <col min="9" max="9" width="11" style="5" customWidth="1"/>
    <col min="10" max="16384" width="9.140625" style="5"/>
  </cols>
  <sheetData>
    <row r="1" spans="2:12">
      <c r="B1" s="230"/>
      <c r="C1" s="230"/>
      <c r="D1" s="230"/>
      <c r="E1" s="230"/>
      <c r="F1" s="230"/>
      <c r="G1" s="230"/>
      <c r="H1" s="230"/>
      <c r="I1" s="138"/>
      <c r="J1" s="138"/>
      <c r="K1" s="138"/>
      <c r="L1" s="138"/>
    </row>
    <row r="2" spans="2:12" ht="14.25">
      <c r="B2" s="221" t="s">
        <v>120</v>
      </c>
      <c r="C2" s="221"/>
      <c r="D2" s="221"/>
      <c r="E2" s="221"/>
      <c r="F2" s="221"/>
      <c r="G2" s="221"/>
      <c r="H2" s="221"/>
      <c r="I2" s="227"/>
      <c r="J2" s="227"/>
      <c r="K2" s="227"/>
      <c r="L2" s="227"/>
    </row>
    <row r="3" spans="2:12" ht="24" customHeight="1">
      <c r="B3" s="222" t="s">
        <v>51</v>
      </c>
      <c r="C3" s="214" t="s">
        <v>52</v>
      </c>
      <c r="D3" s="214" t="str">
        <f>'R_MC 2023 rankings'!D3:H3</f>
        <v>January-July</v>
      </c>
      <c r="E3" s="214"/>
      <c r="F3" s="214"/>
      <c r="G3" s="214"/>
      <c r="H3" s="214"/>
      <c r="I3" s="139"/>
      <c r="J3" s="140"/>
      <c r="K3" s="140"/>
      <c r="L3" s="140"/>
    </row>
    <row r="4" spans="2:12">
      <c r="B4" s="222"/>
      <c r="C4" s="214"/>
      <c r="D4" s="99">
        <v>2023</v>
      </c>
      <c r="E4" s="99" t="s">
        <v>54</v>
      </c>
      <c r="F4" s="99">
        <v>2022</v>
      </c>
      <c r="G4" s="99" t="s">
        <v>54</v>
      </c>
      <c r="H4" s="99" t="s">
        <v>55</v>
      </c>
      <c r="J4" s="6"/>
      <c r="K4" s="6"/>
      <c r="L4" s="6"/>
    </row>
    <row r="5" spans="2:12">
      <c r="B5" s="187">
        <v>1</v>
      </c>
      <c r="C5" s="188" t="s">
        <v>26</v>
      </c>
      <c r="D5" s="189">
        <v>1638</v>
      </c>
      <c r="E5" s="98">
        <v>0.23783940757949759</v>
      </c>
      <c r="F5" s="189">
        <v>1746</v>
      </c>
      <c r="G5" s="98">
        <v>0.23370365412929997</v>
      </c>
      <c r="H5" s="141">
        <v>-6.1855670103092786E-2</v>
      </c>
      <c r="J5" s="6"/>
      <c r="K5" s="6"/>
      <c r="L5" s="6"/>
    </row>
    <row r="6" spans="2:12">
      <c r="B6" s="190">
        <v>2</v>
      </c>
      <c r="C6" s="191" t="s">
        <v>42</v>
      </c>
      <c r="D6" s="192">
        <v>916</v>
      </c>
      <c r="E6" s="100">
        <v>0.13300421083200231</v>
      </c>
      <c r="F6" s="192">
        <v>1085</v>
      </c>
      <c r="G6" s="100">
        <v>0.14522821576763487</v>
      </c>
      <c r="H6" s="142">
        <v>-0.15576036866359444</v>
      </c>
      <c r="J6" s="6"/>
      <c r="K6" s="6"/>
      <c r="L6" s="6"/>
    </row>
    <row r="7" spans="2:12">
      <c r="B7" s="187">
        <v>3</v>
      </c>
      <c r="C7" s="188" t="s">
        <v>68</v>
      </c>
      <c r="D7" s="189">
        <v>768</v>
      </c>
      <c r="E7" s="98">
        <v>0.11151444750980108</v>
      </c>
      <c r="F7" s="189">
        <v>773</v>
      </c>
      <c r="G7" s="98">
        <v>0.10346673805380806</v>
      </c>
      <c r="H7" s="141">
        <v>-6.4683053040103244E-3</v>
      </c>
      <c r="J7" s="6"/>
      <c r="K7" s="6"/>
      <c r="L7" s="6"/>
    </row>
    <row r="8" spans="2:12">
      <c r="B8" s="190">
        <v>4</v>
      </c>
      <c r="C8" s="191" t="s">
        <v>79</v>
      </c>
      <c r="D8" s="192">
        <v>520</v>
      </c>
      <c r="E8" s="100">
        <v>7.5504573834761141E-2</v>
      </c>
      <c r="F8" s="192">
        <v>375</v>
      </c>
      <c r="G8" s="100">
        <v>5.0194083790657207E-2</v>
      </c>
      <c r="H8" s="142">
        <v>0.38666666666666671</v>
      </c>
      <c r="J8" s="6"/>
      <c r="K8" s="6"/>
      <c r="L8" s="6"/>
    </row>
    <row r="9" spans="2:12">
      <c r="B9" s="187">
        <v>5</v>
      </c>
      <c r="C9" s="188" t="s">
        <v>76</v>
      </c>
      <c r="D9" s="189">
        <v>453</v>
      </c>
      <c r="E9" s="98">
        <v>6.5776099898359225E-2</v>
      </c>
      <c r="F9" s="189">
        <v>436</v>
      </c>
      <c r="G9" s="98">
        <v>5.8358988087270781E-2</v>
      </c>
      <c r="H9" s="175">
        <v>3.8990825688073327E-2</v>
      </c>
      <c r="J9" s="6"/>
      <c r="K9" s="6"/>
      <c r="L9" s="6"/>
    </row>
    <row r="10" spans="2:12">
      <c r="B10" s="190">
        <v>6</v>
      </c>
      <c r="C10" s="191" t="s">
        <v>142</v>
      </c>
      <c r="D10" s="192">
        <v>357</v>
      </c>
      <c r="E10" s="100">
        <v>5.1836793959634093E-2</v>
      </c>
      <c r="F10" s="192">
        <v>276</v>
      </c>
      <c r="G10" s="100">
        <v>3.6942845669923702E-2</v>
      </c>
      <c r="H10" s="142">
        <v>0.29347826086956519</v>
      </c>
      <c r="J10" s="6"/>
      <c r="K10" s="6"/>
      <c r="L10" s="6"/>
    </row>
    <row r="11" spans="2:12">
      <c r="B11" s="187">
        <v>7</v>
      </c>
      <c r="C11" s="188" t="s">
        <v>141</v>
      </c>
      <c r="D11" s="189">
        <v>203</v>
      </c>
      <c r="E11" s="98">
        <v>2.9475824016262524E-2</v>
      </c>
      <c r="F11" s="189">
        <v>228</v>
      </c>
      <c r="G11" s="98">
        <v>3.0518002944719583E-2</v>
      </c>
      <c r="H11" s="141">
        <v>-0.10964912280701755</v>
      </c>
      <c r="J11" s="6"/>
      <c r="K11" s="6"/>
      <c r="L11" s="6"/>
    </row>
    <row r="12" spans="2:12">
      <c r="B12" s="190">
        <v>8</v>
      </c>
      <c r="C12" s="191" t="s">
        <v>28</v>
      </c>
      <c r="D12" s="192">
        <v>198</v>
      </c>
      <c r="E12" s="100">
        <v>2.8749818498620589E-2</v>
      </c>
      <c r="F12" s="192">
        <v>230</v>
      </c>
      <c r="G12" s="100">
        <v>3.078570472493642E-2</v>
      </c>
      <c r="H12" s="142">
        <v>-0.13913043478260867</v>
      </c>
      <c r="J12" s="6"/>
      <c r="K12" s="6"/>
      <c r="L12" s="6"/>
    </row>
    <row r="13" spans="2:12">
      <c r="B13" s="187">
        <v>9</v>
      </c>
      <c r="C13" s="188" t="s">
        <v>140</v>
      </c>
      <c r="D13" s="189">
        <v>188</v>
      </c>
      <c r="E13" s="98">
        <v>2.729780746333672E-2</v>
      </c>
      <c r="F13" s="189">
        <v>118</v>
      </c>
      <c r="G13" s="98">
        <v>1.5794405032793467E-2</v>
      </c>
      <c r="H13" s="141">
        <v>0.59322033898305082</v>
      </c>
      <c r="J13" s="6"/>
      <c r="K13" s="6"/>
      <c r="L13" s="6"/>
    </row>
    <row r="14" spans="2:12">
      <c r="B14" s="190">
        <v>10</v>
      </c>
      <c r="C14" s="191" t="s">
        <v>153</v>
      </c>
      <c r="D14" s="192">
        <v>150</v>
      </c>
      <c r="E14" s="100">
        <v>2.1780165529258023E-2</v>
      </c>
      <c r="F14" s="192">
        <v>290</v>
      </c>
      <c r="G14" s="100">
        <v>3.8816758131441573E-2</v>
      </c>
      <c r="H14" s="142">
        <v>-0.48275862068965514</v>
      </c>
      <c r="J14" s="6"/>
      <c r="K14" s="6"/>
      <c r="L14" s="6"/>
    </row>
    <row r="15" spans="2:12">
      <c r="B15" s="215" t="s">
        <v>103</v>
      </c>
      <c r="C15" s="215"/>
      <c r="D15" s="115">
        <v>5391</v>
      </c>
      <c r="E15" s="116">
        <v>0.78277914912153335</v>
      </c>
      <c r="F15" s="115">
        <v>5557</v>
      </c>
      <c r="G15" s="116">
        <v>0.74380939633248577</v>
      </c>
      <c r="H15" s="117">
        <v>-2.9872233219362943E-2</v>
      </c>
    </row>
    <row r="16" spans="2:12">
      <c r="B16" s="215" t="s">
        <v>102</v>
      </c>
      <c r="C16" s="215"/>
      <c r="D16" s="115">
        <v>1496</v>
      </c>
      <c r="E16" s="116">
        <v>0.21722085087846668</v>
      </c>
      <c r="F16" s="115">
        <v>1914</v>
      </c>
      <c r="G16" s="116">
        <v>0.25619060366751439</v>
      </c>
      <c r="H16" s="117">
        <v>-0.2183908045977011</v>
      </c>
      <c r="I16" s="143"/>
    </row>
    <row r="17" spans="2:8">
      <c r="B17" s="216" t="s">
        <v>4</v>
      </c>
      <c r="C17" s="216"/>
      <c r="D17" s="193">
        <v>6887</v>
      </c>
      <c r="E17" s="118">
        <v>0.99999999999999911</v>
      </c>
      <c r="F17" s="193">
        <v>7471</v>
      </c>
      <c r="G17" s="118">
        <v>1.0000000000000004</v>
      </c>
      <c r="H17" s="194">
        <v>-7.8168919823316863E-2</v>
      </c>
    </row>
    <row r="18" spans="2:8" ht="12.75" customHeight="1">
      <c r="B18" s="228" t="s">
        <v>70</v>
      </c>
      <c r="C18" s="228"/>
      <c r="D18" s="228"/>
      <c r="E18" s="228"/>
      <c r="F18" s="228"/>
      <c r="G18" s="228"/>
      <c r="H18" s="228"/>
    </row>
    <row r="19" spans="2:8">
      <c r="B19" s="229" t="s">
        <v>40</v>
      </c>
      <c r="C19" s="229"/>
      <c r="D19" s="229"/>
      <c r="E19" s="229"/>
      <c r="F19" s="229"/>
      <c r="G19" s="229"/>
      <c r="H19" s="229"/>
    </row>
    <row r="20" spans="2:8">
      <c r="B20" s="229"/>
      <c r="C20" s="229"/>
      <c r="D20" s="229"/>
      <c r="E20" s="229"/>
      <c r="F20" s="229"/>
      <c r="G20" s="229"/>
      <c r="H20" s="229"/>
    </row>
    <row r="22" spans="2:8">
      <c r="C22" s="144"/>
    </row>
    <row r="26" spans="2:8">
      <c r="C26" s="144"/>
    </row>
    <row r="28" spans="2:8">
      <c r="C28" s="144"/>
    </row>
    <row r="33" spans="3:3">
      <c r="C33" s="144"/>
    </row>
    <row r="39" spans="3:3">
      <c r="C39" s="144"/>
    </row>
    <row r="43" spans="3:3">
      <c r="C43" s="144"/>
    </row>
    <row r="47" spans="3:3">
      <c r="C47" s="144"/>
    </row>
    <row r="52" spans="3:3">
      <c r="C52" s="144"/>
    </row>
    <row r="58" spans="3:3">
      <c r="C58" s="144"/>
    </row>
    <row r="71" spans="3:3">
      <c r="C71" s="144"/>
    </row>
    <row r="95" spans="3:3">
      <c r="C95" s="144"/>
    </row>
    <row r="107" spans="3:3">
      <c r="C107" s="144"/>
    </row>
    <row r="110" spans="3:3">
      <c r="C110" s="144"/>
    </row>
    <row r="111" spans="3:3">
      <c r="C111" s="144"/>
    </row>
    <row r="114" spans="3:3">
      <c r="C114" s="144"/>
    </row>
  </sheetData>
  <mergeCells count="11">
    <mergeCell ref="B16:C16"/>
    <mergeCell ref="B17:C17"/>
    <mergeCell ref="B18:H18"/>
    <mergeCell ref="B19:H20"/>
    <mergeCell ref="B1:H1"/>
    <mergeCell ref="B2:H2"/>
    <mergeCell ref="I2:L2"/>
    <mergeCell ref="B3:B4"/>
    <mergeCell ref="C3:C4"/>
    <mergeCell ref="D3:H3"/>
    <mergeCell ref="B15:C15"/>
  </mergeCells>
  <conditionalFormatting sqref="H1:H4 H18:H1048576">
    <cfRule type="cellIs" dxfId="9" priority="4" operator="lessThan">
      <formula>0</formula>
    </cfRule>
  </conditionalFormatting>
  <conditionalFormatting sqref="D5:G14">
    <cfRule type="cellIs" dxfId="2" priority="3" operator="equal">
      <formula>0</formula>
    </cfRule>
  </conditionalFormatting>
  <conditionalFormatting sqref="H5:H14">
    <cfRule type="cellIs" dxfId="1" priority="2" operator="lessThan">
      <formula>0</formula>
    </cfRule>
  </conditionalFormatting>
  <conditionalFormatting sqref="H15:H17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B1:AI46"/>
  <sheetViews>
    <sheetView showGridLines="0" topLeftCell="C1" zoomScale="90" zoomScaleNormal="90" workbookViewId="0">
      <selection activeCell="I3" sqref="I3:I7"/>
    </sheetView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197" t="s">
        <v>121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</row>
    <row r="2" spans="2:35" ht="15.75" customHeight="1">
      <c r="B2" s="145" t="s">
        <v>5</v>
      </c>
      <c r="C2" s="126" t="s">
        <v>6</v>
      </c>
      <c r="D2" s="126" t="s">
        <v>7</v>
      </c>
      <c r="E2" s="125" t="s">
        <v>1</v>
      </c>
      <c r="F2" s="125" t="s">
        <v>8</v>
      </c>
      <c r="G2" s="125" t="s">
        <v>9</v>
      </c>
      <c r="H2" s="125" t="s">
        <v>10</v>
      </c>
      <c r="I2" s="125" t="s">
        <v>11</v>
      </c>
      <c r="J2" s="125" t="s">
        <v>12</v>
      </c>
      <c r="K2" s="125" t="s">
        <v>13</v>
      </c>
      <c r="L2" s="125" t="s">
        <v>14</v>
      </c>
      <c r="M2" s="125" t="s">
        <v>15</v>
      </c>
      <c r="N2" s="125" t="s">
        <v>16</v>
      </c>
      <c r="O2" s="125" t="s">
        <v>4</v>
      </c>
    </row>
    <row r="3" spans="2:35" ht="15.75" customHeight="1">
      <c r="B3" s="132" t="s">
        <v>3</v>
      </c>
      <c r="C3" s="77">
        <v>3346</v>
      </c>
      <c r="D3" s="77">
        <v>3853</v>
      </c>
      <c r="E3" s="77">
        <v>6614</v>
      </c>
      <c r="F3" s="77">
        <v>7235</v>
      </c>
      <c r="G3" s="77">
        <v>7965</v>
      </c>
      <c r="H3" s="77">
        <v>7563</v>
      </c>
      <c r="I3" s="77">
        <v>7013</v>
      </c>
      <c r="J3" s="77"/>
      <c r="K3" s="77"/>
      <c r="L3" s="77"/>
      <c r="M3" s="77"/>
      <c r="N3" s="77"/>
      <c r="O3" s="77">
        <f>SUM(C3:N3)</f>
        <v>43589</v>
      </c>
      <c r="P3" s="8">
        <f>O3/O5</f>
        <v>0.84379960509504826</v>
      </c>
    </row>
    <row r="4" spans="2:35" ht="15.75" customHeight="1">
      <c r="B4" s="132" t="s">
        <v>2</v>
      </c>
      <c r="C4" s="77">
        <v>680</v>
      </c>
      <c r="D4" s="77">
        <v>775</v>
      </c>
      <c r="E4" s="77">
        <v>1151</v>
      </c>
      <c r="F4" s="77">
        <v>1215</v>
      </c>
      <c r="G4" s="77">
        <v>1463</v>
      </c>
      <c r="H4" s="77">
        <v>1414</v>
      </c>
      <c r="I4" s="77">
        <v>1371</v>
      </c>
      <c r="J4" s="77"/>
      <c r="K4" s="77"/>
      <c r="L4" s="77"/>
      <c r="M4" s="77"/>
      <c r="N4" s="77"/>
      <c r="O4" s="77">
        <f>SUM(C4:N4)</f>
        <v>8069</v>
      </c>
      <c r="P4" s="8">
        <f>O4/O5</f>
        <v>0.1562003949049518</v>
      </c>
    </row>
    <row r="5" spans="2:35">
      <c r="B5" s="146" t="s">
        <v>111</v>
      </c>
      <c r="C5" s="128">
        <f>SUM(C3:C4)</f>
        <v>4026</v>
      </c>
      <c r="D5" s="128">
        <f>SUM(D3:D4)</f>
        <v>4628</v>
      </c>
      <c r="E5" s="128">
        <f>SUM(E3:E4)</f>
        <v>7765</v>
      </c>
      <c r="F5" s="128">
        <v>8450</v>
      </c>
      <c r="G5" s="128">
        <v>9428</v>
      </c>
      <c r="H5" s="128">
        <f>SUM(H3:H4)</f>
        <v>8977</v>
      </c>
      <c r="I5" s="128">
        <v>8384</v>
      </c>
      <c r="J5" s="128"/>
      <c r="K5" s="128"/>
      <c r="L5" s="128"/>
      <c r="M5" s="128"/>
      <c r="N5" s="128"/>
      <c r="O5" s="128">
        <f>SUM(C5:N5)</f>
        <v>51658</v>
      </c>
      <c r="P5" s="8">
        <v>1</v>
      </c>
    </row>
    <row r="6" spans="2:35" ht="15.75" customHeight="1">
      <c r="B6" s="147" t="s">
        <v>112</v>
      </c>
      <c r="C6" s="148">
        <f>C5/N46-1</f>
        <v>0.33754152823920269</v>
      </c>
      <c r="D6" s="148">
        <f>D5/C5-1</f>
        <v>0.14952806756085435</v>
      </c>
      <c r="E6" s="148">
        <f>E5/D5-1</f>
        <v>0.67783059636992227</v>
      </c>
      <c r="F6" s="148">
        <v>8.8216355441081751E-2</v>
      </c>
      <c r="G6" s="148">
        <v>0.11573964497041422</v>
      </c>
      <c r="H6" s="148">
        <f>H5/G5-1</f>
        <v>-4.7836232498939313E-2</v>
      </c>
      <c r="I6" s="148">
        <v>-6.6057703018825853E-2</v>
      </c>
      <c r="J6" s="148"/>
      <c r="K6" s="148"/>
      <c r="L6" s="148"/>
      <c r="M6" s="148"/>
      <c r="N6" s="148"/>
      <c r="O6" s="149"/>
      <c r="U6" s="61"/>
      <c r="V6" s="61"/>
      <c r="W6" s="61"/>
      <c r="X6" s="62"/>
      <c r="Y6" s="62"/>
      <c r="Z6" s="43"/>
      <c r="AH6" s="3"/>
    </row>
    <row r="7" spans="2:35" ht="15.75" customHeight="1">
      <c r="B7" s="147" t="s">
        <v>113</v>
      </c>
      <c r="C7" s="150">
        <f>C5/C46-1</f>
        <v>0.20322773460848764</v>
      </c>
      <c r="D7" s="150">
        <f>D5/D46-1</f>
        <v>4.0000000000000036E-2</v>
      </c>
      <c r="E7" s="150">
        <f>E5/E46-1</f>
        <v>-1.6466117796073432E-2</v>
      </c>
      <c r="F7" s="150">
        <v>6.1157855079743806E-2</v>
      </c>
      <c r="G7" s="150">
        <v>7.2094609961337319E-2</v>
      </c>
      <c r="H7" s="150">
        <f>H5/H46-1</f>
        <v>5.6117647058823605E-2</v>
      </c>
      <c r="I7" s="150">
        <v>5.6185437137818095E-2</v>
      </c>
      <c r="J7" s="150"/>
      <c r="K7" s="150"/>
      <c r="L7" s="150"/>
      <c r="M7" s="150"/>
      <c r="N7" s="150"/>
      <c r="O7" s="150">
        <f ca="1">+O5/G13-1</f>
        <v>5.6703350652538509E-2</v>
      </c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9"/>
    </row>
    <row r="8" spans="2:35">
      <c r="B8" s="43"/>
      <c r="C8" s="32"/>
      <c r="D8" s="43"/>
      <c r="E8" s="43"/>
      <c r="F8" s="43"/>
      <c r="O8" s="3"/>
    </row>
    <row r="9" spans="2:35" ht="28.5" customHeight="1">
      <c r="B9" s="208" t="s">
        <v>5</v>
      </c>
      <c r="C9" s="224" t="str">
        <f>'R_MP NEW 2023vs2022'!C12:D12</f>
        <v>JULY</v>
      </c>
      <c r="D9" s="224"/>
      <c r="E9" s="225" t="s">
        <v>31</v>
      </c>
      <c r="F9" s="226" t="str">
        <f>'R_PTW 2023vs2022'!F9:G9</f>
        <v>JANUARY-JULY</v>
      </c>
      <c r="G9" s="226"/>
      <c r="H9" s="225" t="s">
        <v>31</v>
      </c>
      <c r="O9" s="3"/>
    </row>
    <row r="10" spans="2:35" ht="26.25" customHeight="1">
      <c r="B10" s="208"/>
      <c r="C10" s="86">
        <f>'R_MP NEW 2023vs2022'!C13</f>
        <v>2023</v>
      </c>
      <c r="D10" s="86">
        <f>'R_MP NEW 2023vs2022'!D13</f>
        <v>2022</v>
      </c>
      <c r="E10" s="225"/>
      <c r="F10" s="86">
        <f>'R_MP NEW 2023vs2022'!F13</f>
        <v>2023</v>
      </c>
      <c r="G10" s="86">
        <f>'R_MP NEW 2023vs2022'!G13</f>
        <v>2022</v>
      </c>
      <c r="H10" s="225"/>
      <c r="I10" s="4"/>
      <c r="O10" s="3"/>
    </row>
    <row r="11" spans="2:35" ht="18" customHeight="1">
      <c r="B11" s="132" t="s">
        <v>22</v>
      </c>
      <c r="C11" s="151">
        <f ca="1">OFFSET(B3,,COUNTA(C3:N3),,)</f>
        <v>7013</v>
      </c>
      <c r="D11" s="151">
        <f ca="1">OFFSET(B44,,COUNTA(C3:N3),,)</f>
        <v>6571</v>
      </c>
      <c r="E11" s="152">
        <f ca="1">+C11/D11-1</f>
        <v>6.7265256429767106E-2</v>
      </c>
      <c r="F11" s="151">
        <f>O3</f>
        <v>43589</v>
      </c>
      <c r="G11" s="132">
        <f ca="1">SUM(OFFSET(C44,,,,COUNTA(C3:N3)))</f>
        <v>41236</v>
      </c>
      <c r="H11" s="152">
        <f ca="1">+F11/G11-1</f>
        <v>5.7061790668348156E-2</v>
      </c>
      <c r="I11" s="4"/>
      <c r="O11" s="3"/>
      <c r="AI11" s="8"/>
    </row>
    <row r="12" spans="2:35" ht="18" customHeight="1">
      <c r="B12" s="132" t="s">
        <v>23</v>
      </c>
      <c r="C12" s="151">
        <f ca="1">OFFSET(B4,,COUNTA(C4:N4),,)</f>
        <v>1371</v>
      </c>
      <c r="D12" s="151">
        <f ca="1">OFFSET(B45,,COUNTA(C4:N4),,)</f>
        <v>1367</v>
      </c>
      <c r="E12" s="152">
        <f ca="1">+C12/D12-1</f>
        <v>2.9261155815654138E-3</v>
      </c>
      <c r="F12" s="151">
        <f>O4</f>
        <v>8069</v>
      </c>
      <c r="G12" s="132">
        <f ca="1">SUM(OFFSET(C45,,,,COUNTA(C4:N4)))</f>
        <v>7650</v>
      </c>
      <c r="H12" s="152">
        <f ca="1">+F12/G12-1</f>
        <v>5.4771241830065431E-2</v>
      </c>
      <c r="O12" s="3"/>
      <c r="R12" s="9"/>
      <c r="AI12" s="8"/>
    </row>
    <row r="13" spans="2:35" ht="18" customHeight="1">
      <c r="B13" s="153" t="s">
        <v>4</v>
      </c>
      <c r="C13" s="153">
        <f ca="1">SUM(C11:C12)</f>
        <v>8384</v>
      </c>
      <c r="D13" s="153">
        <f ca="1">SUM(D11:D12)</f>
        <v>7938</v>
      </c>
      <c r="E13" s="154">
        <f ca="1">+C13/D13-1</f>
        <v>5.6185437137818095E-2</v>
      </c>
      <c r="F13" s="153">
        <f>SUM(F11:F12)</f>
        <v>51658</v>
      </c>
      <c r="G13" s="153">
        <f ca="1">SUM(G11:G12)</f>
        <v>48886</v>
      </c>
      <c r="H13" s="154">
        <f ca="1">+F13/G13-1</f>
        <v>5.6703350652538509E-2</v>
      </c>
      <c r="O13" s="3"/>
    </row>
    <row r="14" spans="2:35">
      <c r="B14" s="43"/>
      <c r="C14" s="32"/>
      <c r="D14" s="43"/>
      <c r="E14" s="43"/>
      <c r="F14" s="43"/>
      <c r="O14" s="3"/>
    </row>
    <row r="15" spans="2:35">
      <c r="B15" s="43"/>
      <c r="C15" s="32"/>
      <c r="D15" s="43"/>
      <c r="E15" s="43"/>
      <c r="F15" s="43"/>
      <c r="O15" s="3"/>
    </row>
    <row r="16" spans="2:35">
      <c r="B16" s="43"/>
      <c r="C16" s="32"/>
      <c r="D16" s="43"/>
      <c r="E16" s="43"/>
      <c r="F16" s="43"/>
    </row>
    <row r="19" spans="9:10">
      <c r="I19" s="3"/>
    </row>
    <row r="23" spans="9:10">
      <c r="J23" s="3"/>
    </row>
    <row r="36" spans="2:15">
      <c r="B36" s="2" t="s">
        <v>70</v>
      </c>
    </row>
    <row r="37" spans="2:15">
      <c r="B37" s="2" t="s">
        <v>40</v>
      </c>
    </row>
    <row r="42" spans="2:15">
      <c r="B42" s="197" t="s">
        <v>87</v>
      </c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</row>
    <row r="43" spans="2:15">
      <c r="B43" s="145" t="s">
        <v>5</v>
      </c>
      <c r="C43" s="126" t="s">
        <v>6</v>
      </c>
      <c r="D43" s="126" t="s">
        <v>7</v>
      </c>
      <c r="E43" s="125" t="s">
        <v>1</v>
      </c>
      <c r="F43" s="125" t="s">
        <v>8</v>
      </c>
      <c r="G43" s="125" t="s">
        <v>9</v>
      </c>
      <c r="H43" s="125" t="s">
        <v>10</v>
      </c>
      <c r="I43" s="125" t="s">
        <v>11</v>
      </c>
      <c r="J43" s="125" t="s">
        <v>12</v>
      </c>
      <c r="K43" s="125" t="s">
        <v>13</v>
      </c>
      <c r="L43" s="125" t="s">
        <v>14</v>
      </c>
      <c r="M43" s="125" t="s">
        <v>15</v>
      </c>
      <c r="N43" s="125" t="s">
        <v>16</v>
      </c>
      <c r="O43" s="125" t="s">
        <v>4</v>
      </c>
    </row>
    <row r="44" spans="2:15">
      <c r="B44" s="132" t="s">
        <v>3</v>
      </c>
      <c r="C44" s="77">
        <v>2855</v>
      </c>
      <c r="D44" s="77">
        <v>3810</v>
      </c>
      <c r="E44" s="77">
        <v>6696</v>
      </c>
      <c r="F44" s="77">
        <v>6795</v>
      </c>
      <c r="G44" s="77">
        <v>7438</v>
      </c>
      <c r="H44" s="77">
        <v>7071</v>
      </c>
      <c r="I44" s="77">
        <v>6571</v>
      </c>
      <c r="J44" s="77">
        <v>5398</v>
      </c>
      <c r="K44" s="77">
        <v>4265</v>
      </c>
      <c r="L44" s="77">
        <v>3421</v>
      </c>
      <c r="M44" s="77">
        <v>3097</v>
      </c>
      <c r="N44" s="77">
        <v>2456</v>
      </c>
      <c r="O44" s="77">
        <f>SUM(C44:N44)</f>
        <v>59873</v>
      </c>
    </row>
    <row r="45" spans="2:15">
      <c r="B45" s="132" t="s">
        <v>2</v>
      </c>
      <c r="C45" s="77">
        <v>491</v>
      </c>
      <c r="D45" s="77">
        <v>640</v>
      </c>
      <c r="E45" s="77">
        <v>1199</v>
      </c>
      <c r="F45" s="77">
        <v>1168</v>
      </c>
      <c r="G45" s="77">
        <v>1356</v>
      </c>
      <c r="H45" s="77">
        <v>1429</v>
      </c>
      <c r="I45" s="77">
        <v>1367</v>
      </c>
      <c r="J45" s="77">
        <v>1344</v>
      </c>
      <c r="K45" s="77">
        <v>958</v>
      </c>
      <c r="L45" s="77">
        <v>765</v>
      </c>
      <c r="M45" s="77">
        <v>751</v>
      </c>
      <c r="N45" s="77">
        <v>554</v>
      </c>
      <c r="O45" s="77">
        <f>SUM(C45:N45)</f>
        <v>12022</v>
      </c>
    </row>
    <row r="46" spans="2:15">
      <c r="B46" s="146" t="s">
        <v>83</v>
      </c>
      <c r="C46" s="128">
        <f>SUM(C44:C45)</f>
        <v>3346</v>
      </c>
      <c r="D46" s="128">
        <f>SUM(D44:D45)</f>
        <v>4450</v>
      </c>
      <c r="E46" s="128">
        <f>SUM(E44:E45)</f>
        <v>7895</v>
      </c>
      <c r="F46" s="128">
        <f>SUM(F44:F45)</f>
        <v>7963</v>
      </c>
      <c r="G46" s="128">
        <f t="shared" ref="G46:N46" si="0">SUM(G44:G45)</f>
        <v>8794</v>
      </c>
      <c r="H46" s="128">
        <f t="shared" si="0"/>
        <v>8500</v>
      </c>
      <c r="I46" s="128">
        <f t="shared" si="0"/>
        <v>7938</v>
      </c>
      <c r="J46" s="128">
        <f t="shared" si="0"/>
        <v>6742</v>
      </c>
      <c r="K46" s="128">
        <f t="shared" si="0"/>
        <v>5223</v>
      </c>
      <c r="L46" s="128">
        <f t="shared" si="0"/>
        <v>4186</v>
      </c>
      <c r="M46" s="128">
        <f t="shared" si="0"/>
        <v>3848</v>
      </c>
      <c r="N46" s="128">
        <f t="shared" si="0"/>
        <v>3010</v>
      </c>
      <c r="O46" s="128">
        <f>SUM(C46:N46)</f>
        <v>71895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61"/>
  <sheetViews>
    <sheetView showGridLines="0" topLeftCell="A25" zoomScaleNormal="100" workbookViewId="0">
      <selection activeCell="I25" sqref="I25:I31"/>
    </sheetView>
  </sheetViews>
  <sheetFormatPr defaultRowHeight="12.75"/>
  <cols>
    <col min="1" max="1" width="1.85546875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206" t="s">
        <v>122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1"/>
    </row>
    <row r="3" spans="2:19" ht="21" customHeight="1">
      <c r="B3" s="232" t="s">
        <v>3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70"/>
    </row>
    <row r="4" spans="2:19" ht="13.5" customHeight="1">
      <c r="B4" s="155"/>
      <c r="C4" s="155" t="s">
        <v>6</v>
      </c>
      <c r="D4" s="155" t="s">
        <v>7</v>
      </c>
      <c r="E4" s="155" t="s">
        <v>1</v>
      </c>
      <c r="F4" s="155" t="s">
        <v>8</v>
      </c>
      <c r="G4" s="155" t="s">
        <v>9</v>
      </c>
      <c r="H4" s="155" t="s">
        <v>10</v>
      </c>
      <c r="I4" s="155" t="s">
        <v>11</v>
      </c>
      <c r="J4" s="155" t="s">
        <v>12</v>
      </c>
      <c r="K4" s="155" t="s">
        <v>13</v>
      </c>
      <c r="L4" s="155" t="s">
        <v>14</v>
      </c>
      <c r="M4" s="155" t="s">
        <v>15</v>
      </c>
      <c r="N4" s="155" t="s">
        <v>16</v>
      </c>
      <c r="O4" s="155" t="s">
        <v>4</v>
      </c>
      <c r="P4" s="72"/>
      <c r="S4" s="9"/>
    </row>
    <row r="5" spans="2:19" ht="13.5" customHeight="1">
      <c r="B5" s="156" t="s">
        <v>88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72"/>
      <c r="S5" s="9"/>
    </row>
    <row r="6" spans="2:19" ht="13.5" customHeight="1">
      <c r="B6" s="157" t="s">
        <v>89</v>
      </c>
      <c r="C6" s="157">
        <f>'[1]R_PTW NEW 2023vs2022'!U3</f>
        <v>856</v>
      </c>
      <c r="D6" s="157">
        <f>'[1]R_PTW NEW 2023vs2022'!V3</f>
        <v>1276</v>
      </c>
      <c r="E6" s="157">
        <f>'[1]R_PTW NEW 2023vs2022'!W3</f>
        <v>2828</v>
      </c>
      <c r="F6" s="157">
        <f>'[1]R_PTW NEW 2023vs2022'!X3</f>
        <v>2875</v>
      </c>
      <c r="G6" s="157">
        <f>'[1]R_PTW NEW 2023vs2022'!Y3</f>
        <v>3412</v>
      </c>
      <c r="H6" s="157">
        <f>'[1]R_PTW NEW 2023vs2022'!Z3</f>
        <v>3241</v>
      </c>
      <c r="I6" s="157">
        <f>'[1]R_PTW NEW 2023vs2022'!AA3</f>
        <v>2715</v>
      </c>
      <c r="J6" s="157">
        <f>'[1]R_PTW NEW 2023vs2022'!AB3</f>
        <v>2326</v>
      </c>
      <c r="K6" s="157">
        <f>'[1]R_PTW NEW 2023vs2022'!AC3</f>
        <v>1469</v>
      </c>
      <c r="L6" s="157">
        <f>'[1]R_PTW NEW 2023vs2022'!AD3</f>
        <v>1176</v>
      </c>
      <c r="M6" s="157">
        <f>'[1]R_PTW NEW 2023vs2022'!AE3</f>
        <v>936</v>
      </c>
      <c r="N6" s="157">
        <f>'[1]R_PTW NEW 2023vs2022'!AF3</f>
        <v>800</v>
      </c>
      <c r="O6" s="157">
        <f>SUM(C6:N6)</f>
        <v>23910</v>
      </c>
      <c r="P6" s="72"/>
      <c r="S6" s="9"/>
    </row>
    <row r="7" spans="2:19" ht="13.5" customHeight="1">
      <c r="B7" s="157" t="s">
        <v>90</v>
      </c>
      <c r="C7" s="157">
        <f>'[1]R_PTW USED 2023vs2022'!U3</f>
        <v>2855</v>
      </c>
      <c r="D7" s="157">
        <f>'[1]R_PTW USED 2023vs2022'!V3</f>
        <v>3810</v>
      </c>
      <c r="E7" s="157">
        <f>'[1]R_PTW USED 2023vs2022'!W3</f>
        <v>6696</v>
      </c>
      <c r="F7" s="157">
        <f>'[1]R_PTW USED 2023vs2022'!X3</f>
        <v>6795</v>
      </c>
      <c r="G7" s="157">
        <f>'[1]R_PTW USED 2023vs2022'!Y3</f>
        <v>7438</v>
      </c>
      <c r="H7" s="157">
        <f>'[1]R_PTW USED 2023vs2022'!Z3</f>
        <v>7071</v>
      </c>
      <c r="I7" s="157">
        <f>'[1]R_PTW USED 2023vs2022'!AA3</f>
        <v>6571</v>
      </c>
      <c r="J7" s="157">
        <f>'[1]R_PTW USED 2023vs2022'!AB3</f>
        <v>5398</v>
      </c>
      <c r="K7" s="157">
        <f>'[1]R_PTW USED 2023vs2022'!AC3</f>
        <v>4265</v>
      </c>
      <c r="L7" s="157">
        <f>'[1]R_PTW USED 2023vs2022'!AD3</f>
        <v>3421</v>
      </c>
      <c r="M7" s="157">
        <f>'[1]R_PTW USED 2023vs2022'!AE3</f>
        <v>3097</v>
      </c>
      <c r="N7" s="157">
        <f>'[1]R_PTW USED 2023vs2022'!AF3</f>
        <v>2456</v>
      </c>
      <c r="O7" s="157">
        <f>SUM(C7:N7)</f>
        <v>59873</v>
      </c>
      <c r="P7" s="72"/>
      <c r="S7" s="9"/>
    </row>
    <row r="8" spans="2:19" ht="13.5" customHeight="1">
      <c r="B8" s="158" t="s">
        <v>91</v>
      </c>
      <c r="C8" s="158">
        <f>C6+C7</f>
        <v>3711</v>
      </c>
      <c r="D8" s="158">
        <f t="shared" ref="D8:N8" si="0">D6+D7</f>
        <v>5086</v>
      </c>
      <c r="E8" s="158">
        <f t="shared" si="0"/>
        <v>9524</v>
      </c>
      <c r="F8" s="158">
        <f t="shared" si="0"/>
        <v>9670</v>
      </c>
      <c r="G8" s="158">
        <f t="shared" si="0"/>
        <v>10850</v>
      </c>
      <c r="H8" s="158">
        <f t="shared" si="0"/>
        <v>10312</v>
      </c>
      <c r="I8" s="158">
        <f t="shared" si="0"/>
        <v>9286</v>
      </c>
      <c r="J8" s="158">
        <f t="shared" si="0"/>
        <v>7724</v>
      </c>
      <c r="K8" s="158">
        <f t="shared" si="0"/>
        <v>5734</v>
      </c>
      <c r="L8" s="158">
        <f t="shared" si="0"/>
        <v>4597</v>
      </c>
      <c r="M8" s="158">
        <f t="shared" si="0"/>
        <v>4033</v>
      </c>
      <c r="N8" s="158">
        <f t="shared" si="0"/>
        <v>3256</v>
      </c>
      <c r="O8" s="158">
        <f>SUM(C8:N8)</f>
        <v>83783</v>
      </c>
      <c r="P8" s="72"/>
      <c r="S8" s="9"/>
    </row>
    <row r="9" spans="2:19" ht="13.5" customHeight="1">
      <c r="B9" s="156" t="s">
        <v>126</v>
      </c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72"/>
      <c r="S9" s="9"/>
    </row>
    <row r="10" spans="2:19">
      <c r="B10" s="159" t="s">
        <v>129</v>
      </c>
      <c r="C10" s="159">
        <v>1126</v>
      </c>
      <c r="D10" s="159">
        <v>1524</v>
      </c>
      <c r="E10" s="159">
        <v>3134</v>
      </c>
      <c r="F10" s="159">
        <v>3577</v>
      </c>
      <c r="G10" s="159">
        <v>3620</v>
      </c>
      <c r="H10" s="159">
        <v>3442</v>
      </c>
      <c r="I10" s="159">
        <v>2949</v>
      </c>
      <c r="J10" s="159"/>
      <c r="K10" s="159"/>
      <c r="L10" s="159"/>
      <c r="M10" s="159"/>
      <c r="N10" s="159"/>
      <c r="O10" s="159">
        <f>SUM(C10:N10)</f>
        <v>19372</v>
      </c>
      <c r="P10" s="72"/>
      <c r="S10" s="9"/>
    </row>
    <row r="11" spans="2:19" s="9" customFormat="1">
      <c r="B11" s="157" t="s">
        <v>128</v>
      </c>
      <c r="C11" s="157">
        <v>3346</v>
      </c>
      <c r="D11" s="157">
        <v>3853</v>
      </c>
      <c r="E11" s="157">
        <v>6614</v>
      </c>
      <c r="F11" s="157">
        <v>7235</v>
      </c>
      <c r="G11" s="157">
        <v>7965</v>
      </c>
      <c r="H11" s="157">
        <v>7563</v>
      </c>
      <c r="I11" s="157">
        <v>7013</v>
      </c>
      <c r="J11" s="157"/>
      <c r="K11" s="157"/>
      <c r="L11" s="157"/>
      <c r="M11" s="157"/>
      <c r="N11" s="157"/>
      <c r="O11" s="157">
        <f>SUM(C11:N11)</f>
        <v>43589</v>
      </c>
      <c r="P11" s="75"/>
    </row>
    <row r="12" spans="2:19">
      <c r="B12" s="158" t="s">
        <v>127</v>
      </c>
      <c r="C12" s="158">
        <v>4472</v>
      </c>
      <c r="D12" s="158">
        <v>5377</v>
      </c>
      <c r="E12" s="158">
        <v>9748</v>
      </c>
      <c r="F12" s="158">
        <v>10812</v>
      </c>
      <c r="G12" s="158">
        <v>11585</v>
      </c>
      <c r="H12" s="158">
        <v>11005</v>
      </c>
      <c r="I12" s="158">
        <v>9962</v>
      </c>
      <c r="J12" s="158"/>
      <c r="K12" s="158"/>
      <c r="L12" s="158"/>
      <c r="M12" s="158"/>
      <c r="N12" s="158"/>
      <c r="O12" s="158">
        <f>SUM(C12:N12)</f>
        <v>62961</v>
      </c>
      <c r="P12" s="8"/>
      <c r="S12" s="9"/>
    </row>
    <row r="13" spans="2:19" ht="13.5" customHeight="1">
      <c r="B13" s="159" t="s">
        <v>17</v>
      </c>
      <c r="C13" s="160">
        <v>0.20506601994071683</v>
      </c>
      <c r="D13" s="160">
        <v>5.721588674793554E-2</v>
      </c>
      <c r="E13" s="160">
        <v>2.351952960940773E-2</v>
      </c>
      <c r="F13" s="160">
        <v>0.11809720785935873</v>
      </c>
      <c r="G13" s="160">
        <v>6.7741935483870863E-2</v>
      </c>
      <c r="H13" s="160">
        <v>6.7203258339798344E-2</v>
      </c>
      <c r="I13" s="160">
        <v>7.2797760068920914E-2</v>
      </c>
      <c r="J13" s="160"/>
      <c r="K13" s="160"/>
      <c r="L13" s="160"/>
      <c r="M13" s="160"/>
      <c r="N13" s="160"/>
      <c r="O13" s="160">
        <f ca="1">+O12/SUM(OFFSET(C8,,,,COUNTA(C10:N10)))-1</f>
        <v>7.7379831961532641E-2</v>
      </c>
      <c r="P13" s="72"/>
      <c r="S13" s="9"/>
    </row>
    <row r="14" spans="2:19">
      <c r="B14" s="159" t="s">
        <v>18</v>
      </c>
      <c r="C14" s="160">
        <v>0.31542056074766345</v>
      </c>
      <c r="D14" s="160">
        <v>0.19435736677115978</v>
      </c>
      <c r="E14" s="160">
        <v>0.10820367751060811</v>
      </c>
      <c r="F14" s="160">
        <v>0.24417391304347835</v>
      </c>
      <c r="G14" s="160">
        <v>6.0961313012895646E-2</v>
      </c>
      <c r="H14" s="160">
        <v>6.201789571120031E-2</v>
      </c>
      <c r="I14" s="160">
        <v>8.6187845303867361E-2</v>
      </c>
      <c r="J14" s="160"/>
      <c r="K14" s="160"/>
      <c r="L14" s="160"/>
      <c r="M14" s="160"/>
      <c r="N14" s="160"/>
      <c r="O14" s="160">
        <f ca="1">+O10/SUM(OFFSET(C6,,,,COUNTA(C10:N10)))-1</f>
        <v>0.12608266000116264</v>
      </c>
      <c r="P14" s="72"/>
      <c r="S14" s="9"/>
    </row>
    <row r="15" spans="2:19" s="9" customFormat="1">
      <c r="B15" s="159" t="s">
        <v>19</v>
      </c>
      <c r="C15" s="160">
        <v>0.1719789842381787</v>
      </c>
      <c r="D15" s="160">
        <v>1.128608923884511E-2</v>
      </c>
      <c r="E15" s="160">
        <v>-1.2246117084826813E-2</v>
      </c>
      <c r="F15" s="160">
        <v>6.4753495217071411E-2</v>
      </c>
      <c r="G15" s="160">
        <v>7.0852379671954901E-2</v>
      </c>
      <c r="H15" s="160">
        <v>6.9579974543911849E-2</v>
      </c>
      <c r="I15" s="160">
        <v>6.7265256429767106E-2</v>
      </c>
      <c r="J15" s="160"/>
      <c r="K15" s="160"/>
      <c r="L15" s="160"/>
      <c r="M15" s="160"/>
      <c r="N15" s="160"/>
      <c r="O15" s="160">
        <f ca="1">+O11/SUM(OFFSET(C7,,,,COUNTA(C10:N10)))-1</f>
        <v>5.7061790668348156E-2</v>
      </c>
      <c r="P15" s="75"/>
    </row>
    <row r="16" spans="2:19">
      <c r="B16" s="159" t="s">
        <v>20</v>
      </c>
      <c r="C16" s="160">
        <v>0.25178890876565296</v>
      </c>
      <c r="D16" s="160">
        <v>0.2834294216105635</v>
      </c>
      <c r="E16" s="160">
        <v>0.32150184653262209</v>
      </c>
      <c r="F16" s="160">
        <v>0.33083610802811692</v>
      </c>
      <c r="G16" s="160">
        <v>0.312473025463962</v>
      </c>
      <c r="H16" s="160">
        <v>0.31276692412539753</v>
      </c>
      <c r="I16" s="160">
        <v>0.29602489459947801</v>
      </c>
      <c r="J16" s="160"/>
      <c r="K16" s="160"/>
      <c r="L16" s="160"/>
      <c r="M16" s="160"/>
      <c r="N16" s="160"/>
      <c r="O16" s="160">
        <f>+O10/O12</f>
        <v>0.30768253363193088</v>
      </c>
      <c r="P16" s="8"/>
      <c r="S16" s="9"/>
    </row>
    <row r="17" spans="2:19"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S17" s="9"/>
    </row>
    <row r="18" spans="2:19">
      <c r="B18" s="232" t="s">
        <v>2</v>
      </c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70"/>
      <c r="S18" s="9"/>
    </row>
    <row r="19" spans="2:19">
      <c r="B19" s="155"/>
      <c r="C19" s="155" t="s">
        <v>6</v>
      </c>
      <c r="D19" s="155" t="s">
        <v>7</v>
      </c>
      <c r="E19" s="155" t="s">
        <v>1</v>
      </c>
      <c r="F19" s="155" t="s">
        <v>8</v>
      </c>
      <c r="G19" s="155" t="s">
        <v>9</v>
      </c>
      <c r="H19" s="155" t="s">
        <v>10</v>
      </c>
      <c r="I19" s="155" t="s">
        <v>11</v>
      </c>
      <c r="J19" s="155" t="s">
        <v>12</v>
      </c>
      <c r="K19" s="155" t="s">
        <v>13</v>
      </c>
      <c r="L19" s="155" t="s">
        <v>14</v>
      </c>
      <c r="M19" s="155" t="s">
        <v>15</v>
      </c>
      <c r="N19" s="155" t="s">
        <v>16</v>
      </c>
      <c r="O19" s="155" t="s">
        <v>4</v>
      </c>
      <c r="P19" s="72"/>
      <c r="S19" s="9"/>
    </row>
    <row r="20" spans="2:19">
      <c r="B20" s="161" t="s">
        <v>88</v>
      </c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72"/>
      <c r="S20" s="9"/>
    </row>
    <row r="21" spans="2:19">
      <c r="B21" s="157" t="s">
        <v>92</v>
      </c>
      <c r="C21" s="174">
        <f>'[1]R_PTW NEW 2023vs2022'!U4</f>
        <v>355</v>
      </c>
      <c r="D21" s="174">
        <f>'[1]R_PTW NEW 2023vs2022'!V4</f>
        <v>496</v>
      </c>
      <c r="E21" s="174">
        <f>'[1]R_PTW NEW 2023vs2022'!W4</f>
        <v>1041</v>
      </c>
      <c r="F21" s="174">
        <f>'[1]R_PTW NEW 2023vs2022'!X4</f>
        <v>1207</v>
      </c>
      <c r="G21" s="174">
        <f>'[1]R_PTW NEW 2023vs2022'!Y4</f>
        <v>1469</v>
      </c>
      <c r="H21" s="174">
        <f>'[1]R_PTW NEW 2023vs2022'!Z4</f>
        <v>1513</v>
      </c>
      <c r="I21" s="174">
        <f>'[1]R_PTW NEW 2023vs2022'!AA4</f>
        <v>1390</v>
      </c>
      <c r="J21" s="174">
        <f>'[1]R_PTW NEW 2023vs2022'!AB4</f>
        <v>1276</v>
      </c>
      <c r="K21" s="174">
        <f>'[1]R_PTW NEW 2023vs2022'!AC4</f>
        <v>965</v>
      </c>
      <c r="L21" s="174">
        <f>'[1]R_PTW NEW 2023vs2022'!AD4</f>
        <v>697</v>
      </c>
      <c r="M21" s="174">
        <f>'[1]R_PTW NEW 2023vs2022'!AE4</f>
        <v>562</v>
      </c>
      <c r="N21" s="174">
        <f>'[1]R_PTW NEW 2023vs2022'!AF4</f>
        <v>443</v>
      </c>
      <c r="O21" s="157">
        <f>SUM(C21:N21)</f>
        <v>11414</v>
      </c>
      <c r="P21" s="72"/>
      <c r="S21" s="9"/>
    </row>
    <row r="22" spans="2:19" ht="21" customHeight="1">
      <c r="B22" s="157" t="s">
        <v>93</v>
      </c>
      <c r="C22" s="157">
        <f>'[1]R_PTW USED 2023vs2022'!U4</f>
        <v>491</v>
      </c>
      <c r="D22" s="157">
        <f>'[1]R_PTW USED 2023vs2022'!V4</f>
        <v>640</v>
      </c>
      <c r="E22" s="157">
        <f>'[1]R_PTW USED 2023vs2022'!W4</f>
        <v>1199</v>
      </c>
      <c r="F22" s="157">
        <f>'[1]R_PTW USED 2023vs2022'!X4</f>
        <v>1168</v>
      </c>
      <c r="G22" s="157">
        <f>'[1]R_PTW USED 2023vs2022'!Y4</f>
        <v>1356</v>
      </c>
      <c r="H22" s="157">
        <f>'[1]R_PTW USED 2023vs2022'!Z4</f>
        <v>1429</v>
      </c>
      <c r="I22" s="157">
        <f>'[1]R_PTW USED 2023vs2022'!AA4</f>
        <v>1367</v>
      </c>
      <c r="J22" s="157">
        <f>'[1]R_PTW USED 2023vs2022'!AB4</f>
        <v>1344</v>
      </c>
      <c r="K22" s="157">
        <f>'[1]R_PTW USED 2023vs2022'!AC4</f>
        <v>958</v>
      </c>
      <c r="L22" s="157">
        <f>'[1]R_PTW USED 2023vs2022'!AD4</f>
        <v>765</v>
      </c>
      <c r="M22" s="157">
        <f>'[1]R_PTW USED 2023vs2022'!AE4</f>
        <v>751</v>
      </c>
      <c r="N22" s="157">
        <f>'[1]R_PTW USED 2023vs2022'!AF4</f>
        <v>554</v>
      </c>
      <c r="O22" s="157">
        <f>SUM(C22:N22)</f>
        <v>12022</v>
      </c>
      <c r="P22" s="72"/>
      <c r="S22" s="9"/>
    </row>
    <row r="23" spans="2:19">
      <c r="B23" s="158" t="s">
        <v>94</v>
      </c>
      <c r="C23" s="158">
        <f>C22+C21</f>
        <v>846</v>
      </c>
      <c r="D23" s="158">
        <f t="shared" ref="D23:N23" si="1">D22+D21</f>
        <v>1136</v>
      </c>
      <c r="E23" s="158">
        <f t="shared" si="1"/>
        <v>2240</v>
      </c>
      <c r="F23" s="158">
        <f t="shared" si="1"/>
        <v>2375</v>
      </c>
      <c r="G23" s="158">
        <f t="shared" si="1"/>
        <v>2825</v>
      </c>
      <c r="H23" s="158">
        <f t="shared" si="1"/>
        <v>2942</v>
      </c>
      <c r="I23" s="158">
        <f t="shared" si="1"/>
        <v>2757</v>
      </c>
      <c r="J23" s="158">
        <f t="shared" si="1"/>
        <v>2620</v>
      </c>
      <c r="K23" s="158">
        <f t="shared" si="1"/>
        <v>1923</v>
      </c>
      <c r="L23" s="158">
        <f t="shared" si="1"/>
        <v>1462</v>
      </c>
      <c r="M23" s="158">
        <f t="shared" si="1"/>
        <v>1313</v>
      </c>
      <c r="N23" s="158">
        <f t="shared" si="1"/>
        <v>997</v>
      </c>
      <c r="O23" s="158">
        <f>SUM(C23:N23)</f>
        <v>23436</v>
      </c>
      <c r="P23" s="72"/>
      <c r="S23" s="9"/>
    </row>
    <row r="24" spans="2:19">
      <c r="B24" s="161" t="s">
        <v>126</v>
      </c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72"/>
      <c r="S24" s="9"/>
    </row>
    <row r="25" spans="2:19">
      <c r="B25" s="159" t="s">
        <v>125</v>
      </c>
      <c r="C25" s="159">
        <v>440</v>
      </c>
      <c r="D25" s="159">
        <v>501</v>
      </c>
      <c r="E25" s="159">
        <v>912</v>
      </c>
      <c r="F25" s="159">
        <v>1115</v>
      </c>
      <c r="G25" s="159">
        <v>1291</v>
      </c>
      <c r="H25" s="159">
        <v>1359</v>
      </c>
      <c r="I25" s="159">
        <v>1269</v>
      </c>
      <c r="J25" s="159"/>
      <c r="K25" s="159"/>
      <c r="L25" s="159"/>
      <c r="M25" s="159"/>
      <c r="N25" s="159"/>
      <c r="O25" s="159">
        <f>SUM(C25:N25)</f>
        <v>6887</v>
      </c>
      <c r="P25" s="72"/>
      <c r="S25" s="9"/>
    </row>
    <row r="26" spans="2:19" s="9" customFormat="1">
      <c r="B26" s="157" t="s">
        <v>124</v>
      </c>
      <c r="C26" s="157">
        <v>680</v>
      </c>
      <c r="D26" s="157">
        <v>775</v>
      </c>
      <c r="E26" s="157">
        <v>1151</v>
      </c>
      <c r="F26" s="157">
        <v>1215</v>
      </c>
      <c r="G26" s="157">
        <v>1463</v>
      </c>
      <c r="H26" s="157">
        <v>1414</v>
      </c>
      <c r="I26" s="157">
        <v>1371</v>
      </c>
      <c r="J26" s="157"/>
      <c r="K26" s="157"/>
      <c r="L26" s="157"/>
      <c r="M26" s="157"/>
      <c r="N26" s="157"/>
      <c r="O26" s="157">
        <f>SUM(C26:N26)</f>
        <v>8069</v>
      </c>
      <c r="P26" s="75"/>
    </row>
    <row r="27" spans="2:19">
      <c r="B27" s="158" t="s">
        <v>123</v>
      </c>
      <c r="C27" s="158">
        <v>1120</v>
      </c>
      <c r="D27" s="158">
        <v>1276</v>
      </c>
      <c r="E27" s="158">
        <v>2063</v>
      </c>
      <c r="F27" s="158">
        <v>2330</v>
      </c>
      <c r="G27" s="158">
        <v>2754</v>
      </c>
      <c r="H27" s="158">
        <v>2773</v>
      </c>
      <c r="I27" s="158">
        <v>2640</v>
      </c>
      <c r="J27" s="158"/>
      <c r="K27" s="158"/>
      <c r="L27" s="158"/>
      <c r="M27" s="158"/>
      <c r="N27" s="158"/>
      <c r="O27" s="158">
        <f>SUM(C27:N27)</f>
        <v>14956</v>
      </c>
      <c r="P27" s="8"/>
    </row>
    <row r="28" spans="2:19">
      <c r="B28" s="159" t="s">
        <v>17</v>
      </c>
      <c r="C28" s="160">
        <v>0.32387706855791953</v>
      </c>
      <c r="D28" s="160">
        <v>0.12323943661971826</v>
      </c>
      <c r="E28" s="160">
        <v>-7.901785714285714E-2</v>
      </c>
      <c r="F28" s="160">
        <v>-1.8947368421052602E-2</v>
      </c>
      <c r="G28" s="160">
        <v>-2.5132743362831889E-2</v>
      </c>
      <c r="H28" s="160">
        <v>-5.7443915703602966E-2</v>
      </c>
      <c r="I28" s="160">
        <v>-4.2437431991294905E-2</v>
      </c>
      <c r="J28" s="160"/>
      <c r="K28" s="160"/>
      <c r="L28" s="160"/>
      <c r="M28" s="160"/>
      <c r="N28" s="160"/>
      <c r="O28" s="160">
        <f ca="1">+O27/SUM(OFFSET(C23,,,,COUNTA(C25:N25)))-1</f>
        <v>-1.0911976721116323E-2</v>
      </c>
      <c r="P28" s="72"/>
      <c r="S28" s="9"/>
    </row>
    <row r="29" spans="2:19">
      <c r="B29" s="159" t="s">
        <v>18</v>
      </c>
      <c r="C29" s="160">
        <v>0.23943661971830976</v>
      </c>
      <c r="D29" s="160">
        <v>1.0080645161290258E-2</v>
      </c>
      <c r="E29" s="160">
        <v>-0.12391930835734866</v>
      </c>
      <c r="F29" s="160">
        <v>-7.6222038111019019E-2</v>
      </c>
      <c r="G29" s="160">
        <v>-0.12117086453369641</v>
      </c>
      <c r="H29" s="160">
        <v>-0.10178453403833443</v>
      </c>
      <c r="I29" s="160">
        <v>-8.7050359712230185E-2</v>
      </c>
      <c r="J29" s="160"/>
      <c r="K29" s="160"/>
      <c r="L29" s="160"/>
      <c r="M29" s="160"/>
      <c r="N29" s="160"/>
      <c r="O29" s="160">
        <f ca="1">+O25/SUM(OFFSET(C21,,,,COUNTA(C25:N25)))-1</f>
        <v>-7.8168919823316863E-2</v>
      </c>
      <c r="P29" s="72"/>
      <c r="S29" s="9"/>
    </row>
    <row r="30" spans="2:19" s="9" customFormat="1">
      <c r="B30" s="159" t="s">
        <v>19</v>
      </c>
      <c r="C30" s="160">
        <v>0.38492871690427699</v>
      </c>
      <c r="D30" s="160">
        <v>0.2109375</v>
      </c>
      <c r="E30" s="160">
        <v>-4.0033361134278578E-2</v>
      </c>
      <c r="F30" s="160">
        <v>4.0239726027397227E-2</v>
      </c>
      <c r="G30" s="160">
        <v>7.8908554572271417E-2</v>
      </c>
      <c r="H30" s="160">
        <v>-1.049685094471664E-2</v>
      </c>
      <c r="I30" s="160">
        <v>2.9261155815654138E-3</v>
      </c>
      <c r="J30" s="160"/>
      <c r="K30" s="160"/>
      <c r="L30" s="160"/>
      <c r="M30" s="160"/>
      <c r="N30" s="160"/>
      <c r="O30" s="160">
        <f ca="1">+O26/SUM(OFFSET(C22,,,,COUNTA(C25:N25)))-1</f>
        <v>5.4771241830065431E-2</v>
      </c>
      <c r="P30" s="75"/>
    </row>
    <row r="31" spans="2:19">
      <c r="B31" s="159" t="s">
        <v>21</v>
      </c>
      <c r="C31" s="160">
        <v>0.39285714285714285</v>
      </c>
      <c r="D31" s="160">
        <v>0.39263322884012541</v>
      </c>
      <c r="E31" s="160">
        <v>0.44207464857004364</v>
      </c>
      <c r="F31" s="160">
        <v>0.47854077253218885</v>
      </c>
      <c r="G31" s="160">
        <v>0.46877269426289037</v>
      </c>
      <c r="H31" s="160">
        <v>0.49008294266137759</v>
      </c>
      <c r="I31" s="160">
        <v>0.48068181818181815</v>
      </c>
      <c r="J31" s="160"/>
      <c r="K31" s="160"/>
      <c r="L31" s="160"/>
      <c r="M31" s="160"/>
      <c r="N31" s="160"/>
      <c r="O31" s="160">
        <f>+O25/O27</f>
        <v>0.46048408665418561</v>
      </c>
      <c r="P31" s="8"/>
    </row>
    <row r="34" spans="2:8" ht="23.25" customHeight="1">
      <c r="B34" s="238" t="s">
        <v>3</v>
      </c>
      <c r="C34" s="240" t="str">
        <f>'R_PTW USED 2023vs2022'!C9</f>
        <v>JULY</v>
      </c>
      <c r="D34" s="241"/>
      <c r="E34" s="236" t="s">
        <v>130</v>
      </c>
      <c r="F34" s="226" t="s">
        <v>139</v>
      </c>
      <c r="G34" s="226"/>
      <c r="H34" s="236" t="s">
        <v>130</v>
      </c>
    </row>
    <row r="35" spans="2:8" ht="23.25" customHeight="1">
      <c r="B35" s="239"/>
      <c r="C35" s="86">
        <v>2023</v>
      </c>
      <c r="D35" s="86">
        <v>2022</v>
      </c>
      <c r="E35" s="237"/>
      <c r="F35" s="86">
        <v>2023</v>
      </c>
      <c r="G35" s="86">
        <v>2022</v>
      </c>
      <c r="H35" s="237"/>
    </row>
    <row r="36" spans="2:8">
      <c r="B36" s="162" t="s">
        <v>37</v>
      </c>
      <c r="C36" s="163">
        <f ca="1">OFFSET(B10,,COUNTA(C28:N28),,)</f>
        <v>2949</v>
      </c>
      <c r="D36" s="163">
        <f ca="1">OFFSET(B6,,COUNTA(C28:N28),,)</f>
        <v>2715</v>
      </c>
      <c r="E36" s="164">
        <f ca="1">+C36/D36-1</f>
        <v>8.6187845303867361E-2</v>
      </c>
      <c r="F36" s="163">
        <f>O10</f>
        <v>19372</v>
      </c>
      <c r="G36" s="163">
        <f ca="1">SUM(OFFSET(C6,,,,COUNTA(C28:N28)))</f>
        <v>17203</v>
      </c>
      <c r="H36" s="164">
        <f ca="1">+F36/G36-1</f>
        <v>0.12608266000116264</v>
      </c>
    </row>
    <row r="37" spans="2:8">
      <c r="B37" s="165" t="s">
        <v>38</v>
      </c>
      <c r="C37" s="166">
        <f ca="1">OFFSET(B11,,COUNTA(C29:N29),,)</f>
        <v>7013</v>
      </c>
      <c r="D37" s="166">
        <f ca="1">OFFSET(B7,,COUNTA(C29:N29),,)</f>
        <v>6571</v>
      </c>
      <c r="E37" s="167">
        <f ca="1">+C37/D37-1</f>
        <v>6.7265256429767106E-2</v>
      </c>
      <c r="F37" s="166">
        <f>O11</f>
        <v>43589</v>
      </c>
      <c r="G37" s="166">
        <f ca="1">SUM(OFFSET(C7,,,,COUNTA(C29:N29)))</f>
        <v>41236</v>
      </c>
      <c r="H37" s="167">
        <f ca="1">+F37/G37-1</f>
        <v>5.7061790668348156E-2</v>
      </c>
    </row>
    <row r="38" spans="2:8">
      <c r="B38" s="153" t="s">
        <v>4</v>
      </c>
      <c r="C38" s="168">
        <f ca="1">SUM(C36:C37)</f>
        <v>9962</v>
      </c>
      <c r="D38" s="168">
        <f ca="1">SUM(D36:D37)</f>
        <v>9286</v>
      </c>
      <c r="E38" s="154">
        <f ca="1">+C38/D38-1</f>
        <v>7.2797760068920914E-2</v>
      </c>
      <c r="F38" s="168">
        <f>SUM(F36:F37)</f>
        <v>62961</v>
      </c>
      <c r="G38" s="168">
        <f ca="1">SUM(G36:G37)</f>
        <v>58439</v>
      </c>
      <c r="H38" s="154">
        <f ca="1">+F38/G38-1</f>
        <v>7.7379831961532641E-2</v>
      </c>
    </row>
    <row r="41" spans="2:8" ht="20.25" customHeight="1">
      <c r="B41" s="208" t="s">
        <v>2</v>
      </c>
      <c r="C41" s="224" t="str">
        <f>C34</f>
        <v>JULY</v>
      </c>
      <c r="D41" s="224"/>
      <c r="E41" s="236" t="s">
        <v>130</v>
      </c>
      <c r="F41" s="226" t="s">
        <v>139</v>
      </c>
      <c r="G41" s="226"/>
      <c r="H41" s="236" t="s">
        <v>130</v>
      </c>
    </row>
    <row r="42" spans="2:8" ht="20.25" customHeight="1">
      <c r="B42" s="208"/>
      <c r="C42" s="86">
        <v>2023</v>
      </c>
      <c r="D42" s="86">
        <v>2022</v>
      </c>
      <c r="E42" s="237"/>
      <c r="F42" s="86">
        <v>2023</v>
      </c>
      <c r="G42" s="86">
        <v>2022</v>
      </c>
      <c r="H42" s="237"/>
    </row>
    <row r="43" spans="2:8" ht="16.5" customHeight="1">
      <c r="B43" s="169" t="s">
        <v>37</v>
      </c>
      <c r="C43" s="163">
        <f ca="1">OFFSET(B25,,COUNTA(C28:N28),,)</f>
        <v>1269</v>
      </c>
      <c r="D43" s="163">
        <f ca="1">OFFSET(B21,,COUNTA(C28:N28),,)</f>
        <v>1390</v>
      </c>
      <c r="E43" s="164">
        <f ca="1">+C43/D43-1</f>
        <v>-8.7050359712230185E-2</v>
      </c>
      <c r="F43" s="163">
        <f>O25</f>
        <v>6887</v>
      </c>
      <c r="G43" s="163">
        <f ca="1">SUM(OFFSET(C21,,,,COUNTA(C28:N28)))</f>
        <v>7471</v>
      </c>
      <c r="H43" s="164">
        <f ca="1">+F43/G43-1</f>
        <v>-7.8168919823316863E-2</v>
      </c>
    </row>
    <row r="44" spans="2:8" ht="16.5" customHeight="1">
      <c r="B44" s="170" t="s">
        <v>38</v>
      </c>
      <c r="C44" s="166">
        <f ca="1">OFFSET(B26,,COUNTA(C29:N29),,)</f>
        <v>1371</v>
      </c>
      <c r="D44" s="166">
        <f ca="1">OFFSET(B22,,COUNTA(C29:N29),,)</f>
        <v>1367</v>
      </c>
      <c r="E44" s="167">
        <f ca="1">+C44/D44-1</f>
        <v>2.9261155815654138E-3</v>
      </c>
      <c r="F44" s="166">
        <f>O26</f>
        <v>8069</v>
      </c>
      <c r="G44" s="166">
        <f ca="1">SUM(OFFSET(C22,,,,COUNTA(C29:N29)))</f>
        <v>7650</v>
      </c>
      <c r="H44" s="167">
        <f ca="1">+F44/G44-1</f>
        <v>5.4771241830065431E-2</v>
      </c>
    </row>
    <row r="45" spans="2:8" ht="16.5" customHeight="1">
      <c r="B45" s="126" t="s">
        <v>4</v>
      </c>
      <c r="C45" s="168">
        <f ca="1">SUM(C43:C44)</f>
        <v>2640</v>
      </c>
      <c r="D45" s="168">
        <f ca="1">SUM(D43:D44)</f>
        <v>2757</v>
      </c>
      <c r="E45" s="154">
        <f ca="1">+C45/D45-1</f>
        <v>-4.2437431991294905E-2</v>
      </c>
      <c r="F45" s="168">
        <f>SUM(F43:F44)</f>
        <v>14956</v>
      </c>
      <c r="G45" s="168">
        <f ca="1">SUM(G43:G44)</f>
        <v>15121</v>
      </c>
      <c r="H45" s="154">
        <f ca="1">+F45/G45-1</f>
        <v>-1.0911976721116323E-2</v>
      </c>
    </row>
    <row r="46" spans="2:8" ht="16.5" customHeight="1"/>
    <row r="49" spans="2:15" ht="33" customHeight="1">
      <c r="B49" s="2"/>
    </row>
    <row r="50" spans="2:15" ht="15.75" customHeight="1"/>
    <row r="51" spans="2:15" ht="15.75" customHeight="1"/>
    <row r="52" spans="2:15" ht="15.75" customHeight="1">
      <c r="B52" s="235"/>
      <c r="C52" s="235"/>
      <c r="D52" s="235"/>
      <c r="E52" s="235"/>
      <c r="F52" s="235"/>
      <c r="G52" s="235"/>
      <c r="H52" s="235"/>
      <c r="I52" s="235"/>
      <c r="J52" s="235"/>
      <c r="K52" s="131"/>
      <c r="L52" s="131"/>
      <c r="M52" s="131"/>
      <c r="N52" s="131"/>
      <c r="O52" s="131"/>
    </row>
    <row r="53" spans="2:15" ht="15.75" customHeight="1"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71"/>
    </row>
    <row r="60" spans="2:15" ht="43.5" customHeight="1"/>
    <row r="61" spans="2:15" ht="18.75" customHeight="1"/>
  </sheetData>
  <mergeCells count="18">
    <mergeCell ref="B52:J52"/>
    <mergeCell ref="E34:E35"/>
    <mergeCell ref="F34:G34"/>
    <mergeCell ref="H34:H35"/>
    <mergeCell ref="B41:B42"/>
    <mergeCell ref="C41:D41"/>
    <mergeCell ref="E41:E42"/>
    <mergeCell ref="F41:G41"/>
    <mergeCell ref="H41:H42"/>
    <mergeCell ref="B34:B35"/>
    <mergeCell ref="C34:D34"/>
    <mergeCell ref="B2:O2"/>
    <mergeCell ref="C24:O24"/>
    <mergeCell ref="B3:O3"/>
    <mergeCell ref="C5:O5"/>
    <mergeCell ref="B18:O18"/>
    <mergeCell ref="C20:O20"/>
    <mergeCell ref="C9:O9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2023vs2022</vt:lpstr>
      <vt:lpstr>R_PTW NEW 2023vs2022</vt:lpstr>
      <vt:lpstr>R_MC NEW 2023vs2022</vt:lpstr>
      <vt:lpstr>R_MC 2023 rankings</vt:lpstr>
      <vt:lpstr>R_MP NEW 2023vs2022</vt:lpstr>
      <vt:lpstr>R_MP_2023 ranking</vt:lpstr>
      <vt:lpstr>R_PTW USED 2023vs2022</vt:lpstr>
      <vt:lpstr>R_MC&amp;MP structure 2023</vt:lpstr>
      <vt:lpstr>'R_MC 2023 rankings'!Obszar_wydruku</vt:lpstr>
      <vt:lpstr>'R_MC NEW 2023vs2022'!Obszar_wydruku</vt:lpstr>
      <vt:lpstr>'R_MC&amp;MP structure 2023'!Obszar_wydruku</vt:lpstr>
      <vt:lpstr>'R_MP NEW 2023vs2022'!Obszar_wydruku</vt:lpstr>
      <vt:lpstr>'R_MP_2023 ranking'!Obszar_wydruku</vt:lpstr>
      <vt:lpstr>'R_PTW 2023vs2022'!Obszar_wydruku</vt:lpstr>
      <vt:lpstr>'R_PTW NEW 2023vs2022'!Obszar_wydruku</vt:lpstr>
      <vt:lpstr>'R_PTW USED 2023vs2022'!Obszar_wydruku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Pawel_Orzechowski</cp:lastModifiedBy>
  <cp:lastPrinted>2014-07-09T14:44:20Z</cp:lastPrinted>
  <dcterms:created xsi:type="dcterms:W3CDTF">2008-02-15T15:03:22Z</dcterms:created>
  <dcterms:modified xsi:type="dcterms:W3CDTF">2023-08-03T12:30:56Z</dcterms:modified>
</cp:coreProperties>
</file>